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55\"/>
    </mc:Choice>
  </mc:AlternateContent>
  <xr:revisionPtr revIDLastSave="0" documentId="13_ncr:1_{F991C42A-2B2F-491A-B2D3-89AA039062C9}" xr6:coauthVersionLast="47" xr6:coauthVersionMax="47" xr10:uidLastSave="{00000000-0000-0000-0000-000000000000}"/>
  <bookViews>
    <workbookView xWindow="384" yWindow="384" windowWidth="17928" windowHeight="12708" tabRatio="796" xr2:uid="{00000000-000D-0000-FFFF-FFFF00000000}"/>
  </bookViews>
  <sheets>
    <sheet name="Сводка затрат" sheetId="1" r:id="rId1"/>
    <sheet name="ССР" sheetId="2" r:id="rId2"/>
    <sheet name="ОСР 537 02-01" sheetId="3" r:id="rId3"/>
    <sheet name="ОСР 537 09-01" sheetId="4" r:id="rId4"/>
    <sheet name="ОСР 537 12-01" sheetId="5" r:id="rId5"/>
    <sheet name="ОСР 525-02-01" sheetId="6" r:id="rId6"/>
    <sheet name="ОСР 525-12-01" sheetId="7" r:id="rId7"/>
    <sheet name="ОСР 322-02-01" sheetId="8" r:id="rId8"/>
    <sheet name="ОСР 322-09-01" sheetId="9" r:id="rId9"/>
    <sheet name="ОСР 322-12-01" sheetId="10" r:id="rId10"/>
    <sheet name="ОСР 518-02-01" sheetId="11" r:id="rId11"/>
    <sheet name="ОСР 518-12-01" sheetId="12" r:id="rId12"/>
    <sheet name="Источники ЦИ" sheetId="13" r:id="rId13"/>
    <sheet name="Цена МАТ и ОБ по ТКП" sheetId="14" r:id="rId14"/>
  </sheets>
  <calcPr calcId="181029"/>
</workbook>
</file>

<file path=xl/calcChain.xml><?xml version="1.0" encoding="utf-8"?>
<calcChain xmlns="http://schemas.openxmlformats.org/spreadsheetml/2006/main">
  <c r="C29" i="1" l="1"/>
  <c r="C30" i="1" s="1"/>
  <c r="H38" i="1"/>
  <c r="H37" i="1"/>
  <c r="H36" i="1"/>
  <c r="H35" i="1"/>
  <c r="H34" i="1"/>
  <c r="C32" i="1" l="1"/>
  <c r="C31" i="1"/>
  <c r="G75" i="2"/>
  <c r="G76" i="2" s="1"/>
  <c r="G77" i="2" s="1"/>
  <c r="F75" i="2"/>
  <c r="F76" i="2" s="1"/>
  <c r="F77" i="2" s="1"/>
  <c r="F79" i="2" s="1"/>
  <c r="F80" i="2" s="1"/>
  <c r="F81" i="2" s="1"/>
  <c r="C36" i="1" s="1"/>
  <c r="E75" i="2"/>
  <c r="E76" i="2" s="1"/>
  <c r="E77" i="2" s="1"/>
  <c r="E79" i="2" s="1"/>
  <c r="E80" i="2" s="1"/>
  <c r="E81" i="2" s="1"/>
  <c r="D75" i="2"/>
  <c r="D76" i="2" s="1"/>
  <c r="G65" i="2"/>
  <c r="F65" i="2"/>
  <c r="E65" i="2"/>
  <c r="D65" i="2"/>
  <c r="H65" i="2" s="1"/>
  <c r="H64" i="2"/>
  <c r="G44" i="2"/>
  <c r="F44" i="2"/>
  <c r="E44" i="2"/>
  <c r="D44" i="2"/>
  <c r="H44" i="2" s="1"/>
  <c r="H43" i="2"/>
  <c r="G41" i="2"/>
  <c r="F41" i="2"/>
  <c r="E41" i="2"/>
  <c r="D41" i="2"/>
  <c r="H41" i="2" s="1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1" i="2"/>
  <c r="G23" i="2"/>
  <c r="F23" i="2"/>
  <c r="E23" i="2"/>
  <c r="D23" i="2"/>
  <c r="H23" i="2" s="1"/>
  <c r="H22" i="2"/>
  <c r="G79" i="2" l="1"/>
  <c r="G80" i="2" s="1"/>
  <c r="G81" i="2" s="1"/>
  <c r="C37" i="1"/>
  <c r="H32" i="2"/>
  <c r="H76" i="2"/>
  <c r="D77" i="2"/>
  <c r="H75" i="2"/>
  <c r="H77" i="2" l="1"/>
  <c r="D79" i="2"/>
  <c r="D80" i="2" l="1"/>
  <c r="H79" i="2"/>
  <c r="D81" i="2" l="1"/>
  <c r="H80" i="2"/>
  <c r="G5" i="14"/>
  <c r="H81" i="2" l="1"/>
  <c r="C35" i="1"/>
  <c r="C38" i="1" s="1"/>
  <c r="C40" i="1" l="1"/>
  <c r="C42" i="1" s="1"/>
  <c r="C39" i="1"/>
</calcChain>
</file>

<file path=xl/sharedStrings.xml><?xml version="1.0" encoding="utf-8"?>
<sst xmlns="http://schemas.openxmlformats.org/spreadsheetml/2006/main" count="486" uniqueCount="195">
  <si>
    <t>СВОДКА ЗАТРАТ</t>
  </si>
  <si>
    <t>P_0855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</si>
  <si>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</si>
  <si>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</si>
  <si>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</si>
  <si>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</si>
  <si>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</si>
  <si>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</si>
  <si>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</si>
  <si>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</si>
  <si>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</si>
  <si>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</si>
  <si>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</si>
  <si>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</si>
  <si>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</si>
  <si>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</si>
  <si>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</si>
  <si>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</si>
  <si>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</si>
  <si>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</si>
  <si>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</si>
  <si>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</si>
  <si>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</si>
  <si>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</si>
  <si>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 553-02-01</t>
  </si>
  <si>
    <t>"Реконструкция ВЛ-10кВ Ф-НБ-5 ПС 35/10 кВ "Новый Буян" Красноярский район Самарская область.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</si>
  <si>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</si>
  <si>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</si>
  <si>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 322-02-01</t>
  </si>
  <si>
    <t>"Реконструкция РУ-0,4 кВ КТП Яг 907/160кВА"Ставропольский район,Самарская область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</si>
  <si>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</si>
  <si>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</si>
  <si>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</si>
  <si>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</si>
  <si>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</si>
  <si>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</si>
  <si>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</si>
  <si>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</si>
  <si>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</si>
  <si>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</si>
  <si>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</si>
  <si>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</si>
  <si>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</si>
  <si>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</si>
  <si>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</si>
  <si>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</si>
  <si>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 исп.при определении сметной стоимости строительства ОКС 2,5%</t>
  </si>
  <si>
    <t>Затраты на строительство титульных ВЗиС,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</si>
  <si>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</si>
  <si>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</si>
  <si>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</si>
  <si>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</si>
  <si>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 553-09-01</t>
  </si>
  <si>
    <t>325/пр_25.05.2021_Пр.1 п.50_Пр.4 п.67</t>
  </si>
  <si>
    <t>Дополнительные затраты при производстве работ в зимнее время по видам ОКС,  2,9 х 0, 9 = 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</si>
  <si>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</si>
  <si>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</si>
  <si>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</si>
  <si>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</si>
  <si>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Дополнительные затраты при производстве работ в зимнее время по видам ОКС, 2,9 х 0, 9 = 2,61%</t>
  </si>
  <si>
    <t>ОСР 322-09-01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</si>
  <si>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</si>
  <si>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</si>
  <si>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</si>
  <si>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</si>
  <si>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</si>
  <si>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</si>
  <si>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</si>
  <si>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 553-12-01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</si>
  <si>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</si>
  <si>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</si>
  <si>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</si>
  <si>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</si>
  <si>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</si>
  <si>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</si>
  <si>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</si>
  <si>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</si>
  <si>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</si>
  <si>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</si>
  <si>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</si>
  <si>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</si>
  <si>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</si>
  <si>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Сметв № 1</t>
  </si>
  <si>
    <t>ОСР 322-12-01</t>
  </si>
  <si>
    <t>ОСР-518-12-01</t>
  </si>
  <si>
    <t>Проектные и изыскательские работы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</si>
  <si>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</si>
  <si>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</si>
  <si>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</si>
  <si>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537 02-01</t>
  </si>
  <si>
    <t>Наименование сметы</t>
  </si>
  <si>
    <t>Наименование локальных сметных расчетов (смет), затрат</t>
  </si>
  <si>
    <t>ЛС-537-2</t>
  </si>
  <si>
    <t>КЛ-10кВ</t>
  </si>
  <si>
    <t>Итого</t>
  </si>
  <si>
    <t>ОБЪЕКТНЫЙ СМЕТНЫЙ РАСЧЕТ № ОСР 537 09-01</t>
  </si>
  <si>
    <t>Реконструкция ВЛ-10кВ Ф-НБ-5 ПС 35/10 кВ Новый Буян" Красноярский район Самарская область.</t>
  </si>
  <si>
    <t>ЛС-537-1-09</t>
  </si>
  <si>
    <t>ПНР ВЛЗ-10кВ</t>
  </si>
  <si>
    <t>ОБЪЕКТНЫЙ СМЕТНЫЙ РАСЧЕТ № ОСР 537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</si>
  <si>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</si>
  <si>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</si>
  <si>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</si>
  <si>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</si>
  <si>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</si>
  <si>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</si>
  <si>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ОБЪЕКТНЫЙ СМЕТНЫЙ РАСЧЕТ № ОСР 322-02-01</t>
  </si>
  <si>
    <t>Реконструкция РУ-0,4 кВ КТП Яг 907/160кВАСтавропольский район,Самарская область</t>
  </si>
  <si>
    <t>ЛС-322-01</t>
  </si>
  <si>
    <t>КТП Яг 907/160 кВА</t>
  </si>
  <si>
    <t>ОБЪЕКТНЫЙ СМЕТНЫЙ РАСЧЕТ № ОСР 322-09-01</t>
  </si>
  <si>
    <t>ЛС-322-09</t>
  </si>
  <si>
    <t>ПНР</t>
  </si>
  <si>
    <t>ОБЪЕКТНЫЙ СМЕТНЫЙ РАСЧЕТ № ОСР 322-12-01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</si>
  <si>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</si>
  <si>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</si>
  <si>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</si>
  <si>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</si>
  <si>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</si>
  <si>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</si>
  <si>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</si>
  <si>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</si>
  <si>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</si>
  <si>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</si>
  <si>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</si>
  <si>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</si>
  <si>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</si>
  <si>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537 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</si>
  <si>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</si>
  <si>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</si>
  <si>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</si>
  <si>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</si>
  <si>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</si>
  <si>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</si>
  <si>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537 09-01</t>
  </si>
  <si>
    <t>ОСР 537 12-01</t>
  </si>
  <si>
    <t>шкаф</t>
  </si>
  <si>
    <t>"Реконструкция  РУ-0,4 кВ КТП Яг 907/160кВА"Ставропольский район,Самарская область</t>
  </si>
  <si>
    <t>РП (СП, РТП) на 6 ячеек выключателей или ТП (РТП) с одним трансформатором</t>
  </si>
  <si>
    <t>ОСР 518-12-01</t>
  </si>
  <si>
    <t>км2</t>
  </si>
  <si>
    <t>"Реконструкция КЛ-0,4 кВ от КТП Сок 306/250кВА" Красноярский район Самарская область</t>
  </si>
  <si>
    <t>Вырубка (расширение, расчистку) просеки ВЛ</t>
  </si>
  <si>
    <t>ОСР 525-02-01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</si>
  <si>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</si>
  <si>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</si>
  <si>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525-12-01</t>
  </si>
  <si>
    <t>ОСР 518-02-01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</si>
  <si>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</si>
  <si>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</si>
  <si>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</si>
  <si>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</si>
  <si>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</si>
  <si>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</si>
  <si>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</si>
  <si>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</si>
  <si>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</si>
  <si>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</si>
  <si>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</si>
  <si>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изолированный СИП-3 1х95</t>
  </si>
  <si>
    <t>Стойка железобетонная высотой 11,0 м СВ110-5</t>
  </si>
  <si>
    <t>Стойка железобетонная  СС 136,6-3,1</t>
  </si>
  <si>
    <t>Светильник ДКУ-50W IP65</t>
  </si>
  <si>
    <t>Панель распределительная щитов серии ЩО-70 (вводная)</t>
  </si>
  <si>
    <t>Панель распределительная щитов серии ЩО-70 (линейная)</t>
  </si>
  <si>
    <t>Панель торцевая РУ 0,4 кВ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</si>
  <si>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</si>
  <si>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</si>
  <si>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</si>
  <si>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</si>
  <si>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</si>
  <si>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</si>
  <si>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</si>
  <si>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</si>
  <si>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</si>
  <si>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</si>
  <si>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</si>
  <si>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</si>
  <si>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</si>
  <si>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</si>
  <si>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</si>
  <si>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ФСБЦ-21.2.01.01-0051</t>
  </si>
  <si>
    <t>ФСБЦ-05.1.02.07-0075</t>
  </si>
  <si>
    <t>Реконструкция ВЛ-10кВ КШК-1 от ПС Кошки 110/10 (протяженностью 0,8 км), установка приборов учета (1 т.у.)</t>
  </si>
  <si>
    <t>Реконструкция ВЛ-10кВ КШК-1 от ПС Кошки 110/10 (протяженностью 0,8 км), установка приборов учета (1 т.у.)</t>
  </si>
  <si>
    <t>Реконструкция ВЛ-10кВ КШК-1 от ПС Кошки 110/10 (протяженностью 0,8 км), установка приборов учета (1 т.у.)</t>
  </si>
  <si>
    <t>Реконструкция ВЛ-10кВ КШК-1 от ПС Кошки 110/10 (протяженностью 0,8 км), установка приборов учета (1 т.у.)</t>
  </si>
  <si>
    <t>Реконструкция ВЛ-10кВ КШК-1 от ПС Кошки 110/10 (протяженностью 0,8 км), установка приборов учета (1 т.у.)</t>
  </si>
  <si>
    <t>Реконструкция ВЛ-10кВ КШК-1 от ПС Кошки 110/10 (протяженностью 0,8 км), установка приборов учета (1 т.у.)</t>
  </si>
  <si>
    <t>Реконструкция ВЛ-10кВ КШК-1 от ПС Кошки 110/10 (протяженностью 0,8 км), установка приборов учета (1 т.у.)</t>
  </si>
  <si>
    <t>Реконструкция ВЛ-10кВ КШК-1 от ПС Кошки 110/10 (протяженностью 0,8 км), установка приборов учета (1 т.у.)</t>
  </si>
  <si>
    <t>Реконструкция ВЛ-10кВ КШК-1 от ПС Кошки 110/10 (протяженностью 0,8 км), установка приборов учета (1 т.у.)</t>
  </si>
  <si>
    <t>Реконструкция ВЛ-10кВ КШК-1 от ПС Кошки 110/10 (протяженностью 0,8 км), установка приборов учета (1 т.у.)</t>
  </si>
  <si>
    <t>Реконструкция ВЛ-10кВ КШК-1 от ПС Кошки 110/10 (протяженностью 0,8 км), установка приборов учета (1 т.у.)</t>
  </si>
  <si>
    <t>Реконструкция ВЛ-10кВ КШК-1 от ПС Кошки 110/10 (протяженностью 0,8 км), установка приборов учета (1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</si>
</sst>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4"/>
  <sheetViews>
    <sheetView tabSelected="1" topLeftCell="A19" zoomScale="90" zoomScaleNormal="90" workbookViewId="0">
      <selection activeCell="C42" sqref="C42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3.886718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183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166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167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168</v>
      </c>
      <c r="C26" s="54"/>
      <c r="D26" s="51"/>
      <c r="E26" s="51"/>
      <c r="F26" s="52"/>
      <c r="G26" s="52" t="s">
        <v>169</v>
      </c>
      <c r="H26" s="52"/>
    </row>
    <row r="27" spans="1:8" ht="16.95" customHeight="1" x14ac:dyDescent="0.3">
      <c r="A27" s="55" t="s">
        <v>6</v>
      </c>
      <c r="B27" s="53" t="s">
        <v>170</v>
      </c>
      <c r="C27" s="56">
        <v>0</v>
      </c>
      <c r="D27" s="57"/>
      <c r="E27" s="57"/>
      <c r="F27" s="58" t="s">
        <v>171</v>
      </c>
      <c r="G27" s="58" t="s">
        <v>172</v>
      </c>
      <c r="H27" s="58" t="s">
        <v>173</v>
      </c>
    </row>
    <row r="28" spans="1:8" ht="16.95" customHeight="1" x14ac:dyDescent="0.3">
      <c r="A28" s="55" t="s">
        <v>7</v>
      </c>
      <c r="B28" s="53" t="s">
        <v>174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175</v>
      </c>
      <c r="C29" s="62">
        <f>ССР!G72*1.2</f>
        <v>1077.25075692306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1077.25075692306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176</v>
      </c>
      <c r="C31" s="62">
        <f>C30-ROUND(C30/1.2,5)</f>
        <v>179.54179692305991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177</v>
      </c>
      <c r="C32" s="66">
        <f>C30*H37</f>
        <v>1304.8462386024826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81" t="s">
        <v>178</v>
      </c>
      <c r="B33" s="82"/>
      <c r="C33" s="83"/>
      <c r="D33" s="70"/>
      <c r="E33" s="71"/>
      <c r="F33" s="59">
        <v>2024</v>
      </c>
      <c r="G33" s="60">
        <v>109.11350326220534</v>
      </c>
      <c r="H33" s="65"/>
    </row>
    <row r="34" spans="1:8" ht="15.6" x14ac:dyDescent="0.3">
      <c r="A34" s="50">
        <v>1</v>
      </c>
      <c r="B34" s="53" t="s">
        <v>168</v>
      </c>
      <c r="C34" s="54"/>
      <c r="D34" s="72"/>
      <c r="E34" s="73"/>
      <c r="F34" s="59">
        <v>2025</v>
      </c>
      <c r="G34" s="60">
        <v>107.81631706396419</v>
      </c>
      <c r="H34" s="74">
        <f>(G34+100)/200</f>
        <v>1.039081585319821</v>
      </c>
    </row>
    <row r="35" spans="1:8" ht="15.6" x14ac:dyDescent="0.3">
      <c r="A35" s="55" t="s">
        <v>6</v>
      </c>
      <c r="B35" s="53" t="s">
        <v>170</v>
      </c>
      <c r="C35" s="75">
        <f>ССР!D81+ССР!E81</f>
        <v>9117.8745869784143</v>
      </c>
      <c r="D35" s="72"/>
      <c r="E35" s="57"/>
      <c r="F35" s="59">
        <v>2026</v>
      </c>
      <c r="G35" s="60">
        <v>105.26289686896166</v>
      </c>
      <c r="H35" s="74">
        <f>(G35+100)/200*G34/100</f>
        <v>1.1065344785145874</v>
      </c>
    </row>
    <row r="36" spans="1:8" ht="15.6" x14ac:dyDescent="0.3">
      <c r="A36" s="55" t="s">
        <v>7</v>
      </c>
      <c r="B36" s="53" t="s">
        <v>174</v>
      </c>
      <c r="C36" s="75">
        <f>ССР!F81</f>
        <v>3749.2312983475558</v>
      </c>
      <c r="D36" s="72"/>
      <c r="E36" s="57"/>
      <c r="F36" s="59">
        <v>2027</v>
      </c>
      <c r="G36" s="60">
        <v>104.42089798933949</v>
      </c>
      <c r="H36" s="74">
        <f>(G36+100)/200*G35/100*G34/100</f>
        <v>1.1599922999352297</v>
      </c>
    </row>
    <row r="37" spans="1:8" ht="15.6" x14ac:dyDescent="0.3">
      <c r="A37" s="55" t="s">
        <v>8</v>
      </c>
      <c r="B37" s="53" t="s">
        <v>175</v>
      </c>
      <c r="C37" s="75">
        <f>(ССР!G77-ССР!G72)*1.2</f>
        <v>695.21031262890824</v>
      </c>
      <c r="D37" s="72"/>
      <c r="E37" s="57"/>
      <c r="F37" s="59">
        <v>2028</v>
      </c>
      <c r="G37" s="60">
        <v>104.42089798933949</v>
      </c>
      <c r="H37" s="74">
        <f>(G37+100)/200*G36/100*G35/100*G34/100</f>
        <v>1.2112743761995592</v>
      </c>
    </row>
    <row r="38" spans="1:8" ht="15.6" x14ac:dyDescent="0.3">
      <c r="A38" s="50">
        <v>2</v>
      </c>
      <c r="B38" s="53" t="s">
        <v>9</v>
      </c>
      <c r="C38" s="75">
        <f>C35+C36+C37</f>
        <v>13562.316197954879</v>
      </c>
      <c r="D38" s="67"/>
      <c r="E38" s="68"/>
      <c r="F38" s="59">
        <v>2029</v>
      </c>
      <c r="G38" s="60">
        <v>104.42089798933949</v>
      </c>
      <c r="H38" s="74">
        <f>(G38+100)/200*G37/100*G36/100*G35/100*G34/100</f>
        <v>1.26482358074235</v>
      </c>
    </row>
    <row r="39" spans="1:8" ht="15.6" x14ac:dyDescent="0.3">
      <c r="A39" s="55" t="s">
        <v>10</v>
      </c>
      <c r="B39" s="53" t="s">
        <v>176</v>
      </c>
      <c r="C39" s="62">
        <f>C38-ROUND(C38/1.2,5)</f>
        <v>2260.3860379548787</v>
      </c>
      <c r="D39" s="72"/>
      <c r="E39" s="57"/>
      <c r="F39" s="51"/>
      <c r="G39" s="51"/>
      <c r="H39" s="51"/>
    </row>
    <row r="40" spans="1:8" ht="15.6" x14ac:dyDescent="0.3">
      <c r="A40" s="50">
        <v>3</v>
      </c>
      <c r="B40" s="53" t="s">
        <v>177</v>
      </c>
      <c r="C40" s="76">
        <f>C38*H38</f>
        <v>17153.937336657265</v>
      </c>
      <c r="D40" s="67"/>
      <c r="E40" s="68"/>
      <c r="F40" s="51"/>
      <c r="G40" s="51"/>
      <c r="H40" s="51"/>
    </row>
    <row r="41" spans="1:8" ht="15.6" x14ac:dyDescent="0.3">
      <c r="A41" s="50"/>
      <c r="B41" s="53"/>
      <c r="C41" s="75"/>
      <c r="D41" s="77"/>
      <c r="E41" s="57"/>
      <c r="F41" s="51"/>
      <c r="G41" s="51"/>
      <c r="H41" s="51"/>
    </row>
    <row r="42" spans="1:8" ht="15.6" x14ac:dyDescent="0.3">
      <c r="A42" s="50"/>
      <c r="B42" s="53" t="s">
        <v>179</v>
      </c>
      <c r="C42" s="102">
        <f>C40+C32</f>
        <v>18458.783575259749</v>
      </c>
      <c r="D42" s="67"/>
      <c r="E42" s="68"/>
      <c r="F42" s="51"/>
      <c r="G42" s="51"/>
      <c r="H42" s="78"/>
    </row>
    <row r="43" spans="1:8" ht="15.6" x14ac:dyDescent="0.3">
      <c r="A43" s="52"/>
      <c r="B43" s="52"/>
      <c r="C43" s="52"/>
      <c r="D43" s="51"/>
      <c r="E43" s="73"/>
      <c r="F43" s="51"/>
      <c r="G43" s="51"/>
      <c r="H43" s="51"/>
    </row>
    <row r="44" spans="1:8" ht="15.6" x14ac:dyDescent="0.3">
      <c r="A44" s="79" t="s">
        <v>180</v>
      </c>
      <c r="B44" s="52"/>
      <c r="C44" s="52"/>
      <c r="D44" s="80"/>
      <c r="E44" s="51"/>
      <c r="F44" s="51"/>
      <c r="G44" s="51"/>
      <c r="H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87</v>
      </c>
    </row>
    <row r="2" spans="1:14" ht="45.75" customHeight="1" x14ac:dyDescent="0.3">
      <c r="A2" s="1"/>
      <c r="B2" s="1" t="s">
        <v>88</v>
      </c>
      <c r="C2" s="85" t="s">
        <v>192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90</v>
      </c>
      <c r="C7" s="29" t="s">
        <v>100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100</v>
      </c>
      <c r="D13" s="19">
        <v>0</v>
      </c>
      <c r="E13" s="19">
        <v>0</v>
      </c>
      <c r="F13" s="19">
        <v>0</v>
      </c>
      <c r="G13" s="19">
        <v>164.61414976801001</v>
      </c>
      <c r="H13" s="19">
        <v>164.61414976801001</v>
      </c>
      <c r="J13" s="5"/>
    </row>
    <row r="14" spans="1:14" ht="16.95" customHeight="1" x14ac:dyDescent="0.3">
      <c r="A14" s="6"/>
      <c r="B14" s="9"/>
      <c r="C14" s="9" t="s">
        <v>94</v>
      </c>
      <c r="D14" s="19">
        <v>0</v>
      </c>
      <c r="E14" s="19">
        <v>0</v>
      </c>
      <c r="F14" s="19">
        <v>0</v>
      </c>
      <c r="G14" s="19">
        <v>164.61414976801001</v>
      </c>
      <c r="H14" s="19">
        <v>164.61414976801001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87</v>
      </c>
    </row>
    <row r="2" spans="1:14" ht="45.75" customHeight="1" x14ac:dyDescent="0.3">
      <c r="A2" s="1"/>
      <c r="B2" s="1" t="s">
        <v>88</v>
      </c>
      <c r="C2" s="85" t="s">
        <v>193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90</v>
      </c>
      <c r="C7" s="29" t="s">
        <v>115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116</v>
      </c>
      <c r="C13" s="25" t="s">
        <v>117</v>
      </c>
      <c r="D13" s="19">
        <v>390</v>
      </c>
      <c r="E13" s="19">
        <v>0</v>
      </c>
      <c r="F13" s="19">
        <v>0</v>
      </c>
      <c r="G13" s="19">
        <v>0</v>
      </c>
      <c r="H13" s="19">
        <v>390</v>
      </c>
      <c r="J13" s="5"/>
    </row>
    <row r="14" spans="1:14" ht="16.95" customHeight="1" x14ac:dyDescent="0.3">
      <c r="A14" s="6"/>
      <c r="B14" s="9"/>
      <c r="C14" s="9" t="s">
        <v>94</v>
      </c>
      <c r="D14" s="19">
        <v>390</v>
      </c>
      <c r="E14" s="19">
        <v>0</v>
      </c>
      <c r="F14" s="19">
        <v>0</v>
      </c>
      <c r="G14" s="19">
        <v>0</v>
      </c>
      <c r="H14" s="19">
        <v>390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87</v>
      </c>
    </row>
    <row r="2" spans="1:14" ht="45.75" customHeight="1" x14ac:dyDescent="0.3">
      <c r="A2" s="1"/>
      <c r="B2" s="1" t="s">
        <v>88</v>
      </c>
      <c r="C2" s="85" t="s">
        <v>194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90</v>
      </c>
      <c r="C7" s="29" t="s">
        <v>100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100</v>
      </c>
      <c r="D13" s="19">
        <v>0</v>
      </c>
      <c r="E13" s="19">
        <v>0</v>
      </c>
      <c r="F13" s="19">
        <v>0</v>
      </c>
      <c r="G13" s="19">
        <v>129.5652173913</v>
      </c>
      <c r="H13" s="19">
        <v>129.5652173913</v>
      </c>
      <c r="J13" s="5"/>
    </row>
    <row r="14" spans="1:14" ht="16.95" customHeight="1" x14ac:dyDescent="0.3">
      <c r="A14" s="6"/>
      <c r="B14" s="9"/>
      <c r="C14" s="9" t="s">
        <v>94</v>
      </c>
      <c r="D14" s="19">
        <v>0</v>
      </c>
      <c r="E14" s="19">
        <v>0</v>
      </c>
      <c r="F14" s="19">
        <v>0</v>
      </c>
      <c r="G14" s="19">
        <v>129.5652173913</v>
      </c>
      <c r="H14" s="19">
        <v>129.5652173913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103"/>
  <sheetViews>
    <sheetView zoomScale="75" zoomScaleNormal="87" workbookViewId="0">
      <selection activeCell="H3" sqref="H3:H100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119</v>
      </c>
      <c r="B1" s="37" t="s">
        <v>120</v>
      </c>
      <c r="C1" s="37" t="s">
        <v>121</v>
      </c>
      <c r="D1" s="37" t="s">
        <v>122</v>
      </c>
      <c r="E1" s="37" t="s">
        <v>123</v>
      </c>
      <c r="F1" s="37" t="s">
        <v>124</v>
      </c>
      <c r="G1" s="37" t="s">
        <v>125</v>
      </c>
      <c r="H1" s="37" t="s">
        <v>126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2" t="s">
        <v>25</v>
      </c>
      <c r="B3" s="93"/>
      <c r="C3" s="45"/>
      <c r="D3" s="43">
        <v>591.38013640512997</v>
      </c>
      <c r="E3" s="41"/>
      <c r="F3" s="41"/>
      <c r="G3" s="41"/>
      <c r="H3" s="48"/>
    </row>
    <row r="4" spans="1:8" x14ac:dyDescent="0.3">
      <c r="A4" s="94" t="s">
        <v>127</v>
      </c>
      <c r="B4" s="42" t="s">
        <v>128</v>
      </c>
      <c r="C4" s="45"/>
      <c r="D4" s="43">
        <v>358.08453315028999</v>
      </c>
      <c r="E4" s="41"/>
      <c r="F4" s="41"/>
      <c r="G4" s="41"/>
      <c r="H4" s="48"/>
    </row>
    <row r="5" spans="1:8" x14ac:dyDescent="0.3">
      <c r="A5" s="94"/>
      <c r="B5" s="42" t="s">
        <v>129</v>
      </c>
      <c r="C5" s="37"/>
      <c r="D5" s="43">
        <v>233.29560325483999</v>
      </c>
      <c r="E5" s="41"/>
      <c r="F5" s="41"/>
      <c r="G5" s="41"/>
      <c r="H5" s="47"/>
    </row>
    <row r="6" spans="1:8" x14ac:dyDescent="0.3">
      <c r="A6" s="95"/>
      <c r="B6" s="42" t="s">
        <v>130</v>
      </c>
      <c r="C6" s="37"/>
      <c r="D6" s="43">
        <v>0</v>
      </c>
      <c r="E6" s="41"/>
      <c r="F6" s="41"/>
      <c r="G6" s="41"/>
      <c r="H6" s="47"/>
    </row>
    <row r="7" spans="1:8" x14ac:dyDescent="0.3">
      <c r="A7" s="95"/>
      <c r="B7" s="42" t="s">
        <v>131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93</v>
      </c>
      <c r="B8" s="97"/>
      <c r="C8" s="94" t="s">
        <v>133</v>
      </c>
      <c r="D8" s="44">
        <v>591.38013640512997</v>
      </c>
      <c r="E8" s="41">
        <v>0.8</v>
      </c>
      <c r="F8" s="41" t="s">
        <v>132</v>
      </c>
      <c r="G8" s="44">
        <v>739.22517050641</v>
      </c>
      <c r="H8" s="47"/>
    </row>
    <row r="9" spans="1:8" x14ac:dyDescent="0.3">
      <c r="A9" s="98">
        <v>1</v>
      </c>
      <c r="B9" s="42" t="s">
        <v>128</v>
      </c>
      <c r="C9" s="94"/>
      <c r="D9" s="44">
        <v>358.08453315028999</v>
      </c>
      <c r="E9" s="41"/>
      <c r="F9" s="41"/>
      <c r="G9" s="41"/>
      <c r="H9" s="95" t="s">
        <v>25</v>
      </c>
    </row>
    <row r="10" spans="1:8" x14ac:dyDescent="0.3">
      <c r="A10" s="94"/>
      <c r="B10" s="42" t="s">
        <v>129</v>
      </c>
      <c r="C10" s="94"/>
      <c r="D10" s="44">
        <v>233.29560325483999</v>
      </c>
      <c r="E10" s="41"/>
      <c r="F10" s="41"/>
      <c r="G10" s="41"/>
      <c r="H10" s="95"/>
    </row>
    <row r="11" spans="1:8" x14ac:dyDescent="0.3">
      <c r="A11" s="94"/>
      <c r="B11" s="42" t="s">
        <v>130</v>
      </c>
      <c r="C11" s="94"/>
      <c r="D11" s="44">
        <v>0</v>
      </c>
      <c r="E11" s="41"/>
      <c r="F11" s="41"/>
      <c r="G11" s="41"/>
      <c r="H11" s="95"/>
    </row>
    <row r="12" spans="1:8" x14ac:dyDescent="0.3">
      <c r="A12" s="94"/>
      <c r="B12" s="42" t="s">
        <v>131</v>
      </c>
      <c r="C12" s="94"/>
      <c r="D12" s="44">
        <v>0</v>
      </c>
      <c r="E12" s="41"/>
      <c r="F12" s="41"/>
      <c r="G12" s="41"/>
      <c r="H12" s="95"/>
    </row>
    <row r="13" spans="1:8" ht="24.6" x14ac:dyDescent="0.3">
      <c r="A13" s="99" t="s">
        <v>96</v>
      </c>
      <c r="B13" s="93"/>
      <c r="C13" s="37"/>
      <c r="D13" s="43">
        <v>142.67975184120999</v>
      </c>
      <c r="E13" s="41"/>
      <c r="F13" s="41"/>
      <c r="G13" s="41"/>
      <c r="H13" s="47"/>
    </row>
    <row r="14" spans="1:8" x14ac:dyDescent="0.3">
      <c r="A14" s="94" t="s">
        <v>134</v>
      </c>
      <c r="B14" s="42" t="s">
        <v>128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4"/>
      <c r="B15" s="42" t="s">
        <v>129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4"/>
      <c r="B16" s="42" t="s">
        <v>130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4"/>
      <c r="B17" s="42" t="s">
        <v>131</v>
      </c>
      <c r="C17" s="37"/>
      <c r="D17" s="43">
        <v>142.67975184120999</v>
      </c>
      <c r="E17" s="41"/>
      <c r="F17" s="41"/>
      <c r="G17" s="41"/>
      <c r="H17" s="47"/>
    </row>
    <row r="18" spans="1:8" x14ac:dyDescent="0.3">
      <c r="A18" s="96" t="s">
        <v>98</v>
      </c>
      <c r="B18" s="97"/>
      <c r="C18" s="94" t="s">
        <v>133</v>
      </c>
      <c r="D18" s="44">
        <v>142.67975184120999</v>
      </c>
      <c r="E18" s="41">
        <v>0.8</v>
      </c>
      <c r="F18" s="41" t="s">
        <v>132</v>
      </c>
      <c r="G18" s="44">
        <v>178.34968980151999</v>
      </c>
      <c r="H18" s="47"/>
    </row>
    <row r="19" spans="1:8" x14ac:dyDescent="0.3">
      <c r="A19" s="98">
        <v>1</v>
      </c>
      <c r="B19" s="42" t="s">
        <v>128</v>
      </c>
      <c r="C19" s="94"/>
      <c r="D19" s="44">
        <v>0</v>
      </c>
      <c r="E19" s="41"/>
      <c r="F19" s="41"/>
      <c r="G19" s="41"/>
      <c r="H19" s="95" t="s">
        <v>25</v>
      </c>
    </row>
    <row r="20" spans="1:8" x14ac:dyDescent="0.3">
      <c r="A20" s="94"/>
      <c r="B20" s="42" t="s">
        <v>129</v>
      </c>
      <c r="C20" s="94"/>
      <c r="D20" s="44">
        <v>0</v>
      </c>
      <c r="E20" s="41"/>
      <c r="F20" s="41"/>
      <c r="G20" s="41"/>
      <c r="H20" s="95"/>
    </row>
    <row r="21" spans="1:8" x14ac:dyDescent="0.3">
      <c r="A21" s="94"/>
      <c r="B21" s="42" t="s">
        <v>130</v>
      </c>
      <c r="C21" s="94"/>
      <c r="D21" s="44">
        <v>0</v>
      </c>
      <c r="E21" s="41"/>
      <c r="F21" s="41"/>
      <c r="G21" s="41"/>
      <c r="H21" s="95"/>
    </row>
    <row r="22" spans="1:8" x14ac:dyDescent="0.3">
      <c r="A22" s="94"/>
      <c r="B22" s="42" t="s">
        <v>131</v>
      </c>
      <c r="C22" s="94"/>
      <c r="D22" s="44">
        <v>142.67975184120999</v>
      </c>
      <c r="E22" s="41"/>
      <c r="F22" s="41"/>
      <c r="G22" s="41"/>
      <c r="H22" s="95"/>
    </row>
    <row r="23" spans="1:8" ht="24.6" x14ac:dyDescent="0.3">
      <c r="A23" s="99" t="s">
        <v>100</v>
      </c>
      <c r="B23" s="93"/>
      <c r="C23" s="37"/>
      <c r="D23" s="43">
        <v>888.84544523750003</v>
      </c>
      <c r="E23" s="41"/>
      <c r="F23" s="41"/>
      <c r="G23" s="41"/>
      <c r="H23" s="47"/>
    </row>
    <row r="24" spans="1:8" x14ac:dyDescent="0.3">
      <c r="A24" s="94" t="s">
        <v>135</v>
      </c>
      <c r="B24" s="42" t="s">
        <v>128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4"/>
      <c r="B25" s="42" t="s">
        <v>129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4"/>
      <c r="B26" s="42" t="s">
        <v>130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4"/>
      <c r="B27" s="42" t="s">
        <v>131</v>
      </c>
      <c r="C27" s="37"/>
      <c r="D27" s="43">
        <v>594.66607807819003</v>
      </c>
      <c r="E27" s="41"/>
      <c r="F27" s="41"/>
      <c r="G27" s="41"/>
      <c r="H27" s="47"/>
    </row>
    <row r="28" spans="1:8" x14ac:dyDescent="0.3">
      <c r="A28" s="96" t="s">
        <v>100</v>
      </c>
      <c r="B28" s="97"/>
      <c r="C28" s="94" t="s">
        <v>133</v>
      </c>
      <c r="D28" s="44">
        <v>594.66607807819003</v>
      </c>
      <c r="E28" s="41">
        <v>0.8</v>
      </c>
      <c r="F28" s="41" t="s">
        <v>132</v>
      </c>
      <c r="G28" s="44">
        <v>743.33259759774</v>
      </c>
      <c r="H28" s="47"/>
    </row>
    <row r="29" spans="1:8" x14ac:dyDescent="0.3">
      <c r="A29" s="98">
        <v>1</v>
      </c>
      <c r="B29" s="42" t="s">
        <v>128</v>
      </c>
      <c r="C29" s="94"/>
      <c r="D29" s="44">
        <v>0</v>
      </c>
      <c r="E29" s="41"/>
      <c r="F29" s="41"/>
      <c r="G29" s="41"/>
      <c r="H29" s="95" t="s">
        <v>25</v>
      </c>
    </row>
    <row r="30" spans="1:8" x14ac:dyDescent="0.3">
      <c r="A30" s="94"/>
      <c r="B30" s="42" t="s">
        <v>129</v>
      </c>
      <c r="C30" s="94"/>
      <c r="D30" s="44">
        <v>0</v>
      </c>
      <c r="E30" s="41"/>
      <c r="F30" s="41"/>
      <c r="G30" s="41"/>
      <c r="H30" s="95"/>
    </row>
    <row r="31" spans="1:8" x14ac:dyDescent="0.3">
      <c r="A31" s="94"/>
      <c r="B31" s="42" t="s">
        <v>130</v>
      </c>
      <c r="C31" s="94"/>
      <c r="D31" s="44">
        <v>0</v>
      </c>
      <c r="E31" s="41"/>
      <c r="F31" s="41"/>
      <c r="G31" s="41"/>
      <c r="H31" s="95"/>
    </row>
    <row r="32" spans="1:8" x14ac:dyDescent="0.3">
      <c r="A32" s="94"/>
      <c r="B32" s="42" t="s">
        <v>131</v>
      </c>
      <c r="C32" s="94"/>
      <c r="D32" s="44">
        <v>594.66607807819003</v>
      </c>
      <c r="E32" s="41"/>
      <c r="F32" s="41"/>
      <c r="G32" s="41"/>
      <c r="H32" s="95"/>
    </row>
    <row r="33" spans="1:8" x14ac:dyDescent="0.3">
      <c r="A33" s="94" t="s">
        <v>83</v>
      </c>
      <c r="B33" s="42" t="s">
        <v>128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4"/>
      <c r="B34" s="42" t="s">
        <v>129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4"/>
      <c r="B35" s="42" t="s">
        <v>130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4"/>
      <c r="B36" s="42" t="s">
        <v>131</v>
      </c>
      <c r="C36" s="37"/>
      <c r="D36" s="43">
        <v>759.28022784619998</v>
      </c>
      <c r="E36" s="41"/>
      <c r="F36" s="41"/>
      <c r="G36" s="41"/>
      <c r="H36" s="47"/>
    </row>
    <row r="37" spans="1:8" x14ac:dyDescent="0.3">
      <c r="A37" s="96" t="s">
        <v>100</v>
      </c>
      <c r="B37" s="97"/>
      <c r="C37" s="94" t="s">
        <v>138</v>
      </c>
      <c r="D37" s="44">
        <v>164.61414976801001</v>
      </c>
      <c r="E37" s="41">
        <v>2</v>
      </c>
      <c r="F37" s="41" t="s">
        <v>136</v>
      </c>
      <c r="G37" s="44">
        <v>82.307074884005999</v>
      </c>
      <c r="H37" s="47"/>
    </row>
    <row r="38" spans="1:8" x14ac:dyDescent="0.3">
      <c r="A38" s="98">
        <v>1</v>
      </c>
      <c r="B38" s="42" t="s">
        <v>128</v>
      </c>
      <c r="C38" s="94"/>
      <c r="D38" s="44">
        <v>0</v>
      </c>
      <c r="E38" s="41"/>
      <c r="F38" s="41"/>
      <c r="G38" s="41"/>
      <c r="H38" s="95" t="s">
        <v>137</v>
      </c>
    </row>
    <row r="39" spans="1:8" x14ac:dyDescent="0.3">
      <c r="A39" s="94"/>
      <c r="B39" s="42" t="s">
        <v>129</v>
      </c>
      <c r="C39" s="94"/>
      <c r="D39" s="44">
        <v>0</v>
      </c>
      <c r="E39" s="41"/>
      <c r="F39" s="41"/>
      <c r="G39" s="41"/>
      <c r="H39" s="95"/>
    </row>
    <row r="40" spans="1:8" x14ac:dyDescent="0.3">
      <c r="A40" s="94"/>
      <c r="B40" s="42" t="s">
        <v>130</v>
      </c>
      <c r="C40" s="94"/>
      <c r="D40" s="44">
        <v>0</v>
      </c>
      <c r="E40" s="41"/>
      <c r="F40" s="41"/>
      <c r="G40" s="41"/>
      <c r="H40" s="95"/>
    </row>
    <row r="41" spans="1:8" x14ac:dyDescent="0.3">
      <c r="A41" s="94"/>
      <c r="B41" s="42" t="s">
        <v>131</v>
      </c>
      <c r="C41" s="94"/>
      <c r="D41" s="44">
        <v>164.61414976801001</v>
      </c>
      <c r="E41" s="41"/>
      <c r="F41" s="41"/>
      <c r="G41" s="41"/>
      <c r="H41" s="95"/>
    </row>
    <row r="42" spans="1:8" x14ac:dyDescent="0.3">
      <c r="A42" s="94" t="s">
        <v>139</v>
      </c>
      <c r="B42" s="42" t="s">
        <v>128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4"/>
      <c r="B43" s="42" t="s">
        <v>129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4"/>
      <c r="B44" s="42" t="s">
        <v>130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4"/>
      <c r="B45" s="42" t="s">
        <v>131</v>
      </c>
      <c r="C45" s="37"/>
      <c r="D45" s="43">
        <v>888.84544523750003</v>
      </c>
      <c r="E45" s="41"/>
      <c r="F45" s="41"/>
      <c r="G45" s="41"/>
      <c r="H45" s="47"/>
    </row>
    <row r="46" spans="1:8" x14ac:dyDescent="0.3">
      <c r="A46" s="96" t="s">
        <v>100</v>
      </c>
      <c r="B46" s="97"/>
      <c r="C46" s="94" t="s">
        <v>142</v>
      </c>
      <c r="D46" s="44">
        <v>129.5652173913</v>
      </c>
      <c r="E46" s="41">
        <v>0.01</v>
      </c>
      <c r="F46" s="41" t="s">
        <v>140</v>
      </c>
      <c r="G46" s="44">
        <v>12956.521739129999</v>
      </c>
      <c r="H46" s="47"/>
    </row>
    <row r="47" spans="1:8" x14ac:dyDescent="0.3">
      <c r="A47" s="98">
        <v>1</v>
      </c>
      <c r="B47" s="42" t="s">
        <v>128</v>
      </c>
      <c r="C47" s="94"/>
      <c r="D47" s="44">
        <v>0</v>
      </c>
      <c r="E47" s="41"/>
      <c r="F47" s="41"/>
      <c r="G47" s="41"/>
      <c r="H47" s="95" t="s">
        <v>141</v>
      </c>
    </row>
    <row r="48" spans="1:8" x14ac:dyDescent="0.3">
      <c r="A48" s="94"/>
      <c r="B48" s="42" t="s">
        <v>129</v>
      </c>
      <c r="C48" s="94"/>
      <c r="D48" s="44">
        <v>0</v>
      </c>
      <c r="E48" s="41"/>
      <c r="F48" s="41"/>
      <c r="G48" s="41"/>
      <c r="H48" s="95"/>
    </row>
    <row r="49" spans="1:8" x14ac:dyDescent="0.3">
      <c r="A49" s="94"/>
      <c r="B49" s="42" t="s">
        <v>130</v>
      </c>
      <c r="C49" s="94"/>
      <c r="D49" s="44">
        <v>0</v>
      </c>
      <c r="E49" s="41"/>
      <c r="F49" s="41"/>
      <c r="G49" s="41"/>
      <c r="H49" s="95"/>
    </row>
    <row r="50" spans="1:8" x14ac:dyDescent="0.3">
      <c r="A50" s="94"/>
      <c r="B50" s="42" t="s">
        <v>131</v>
      </c>
      <c r="C50" s="94"/>
      <c r="D50" s="44">
        <v>129.5652173913</v>
      </c>
      <c r="E50" s="41"/>
      <c r="F50" s="41"/>
      <c r="G50" s="41"/>
      <c r="H50" s="95"/>
    </row>
    <row r="51" spans="1:8" ht="24.6" x14ac:dyDescent="0.3">
      <c r="A51" s="99"/>
      <c r="B51" s="93"/>
      <c r="C51" s="37"/>
      <c r="D51" s="43">
        <v>77.47</v>
      </c>
      <c r="E51" s="41"/>
      <c r="F51" s="41"/>
      <c r="G51" s="41"/>
      <c r="H51" s="47"/>
    </row>
    <row r="52" spans="1:8" x14ac:dyDescent="0.3">
      <c r="A52" s="94" t="s">
        <v>143</v>
      </c>
      <c r="B52" s="42" t="s">
        <v>128</v>
      </c>
      <c r="C52" s="37"/>
      <c r="D52" s="43">
        <v>71.25</v>
      </c>
      <c r="E52" s="41"/>
      <c r="F52" s="41"/>
      <c r="G52" s="41"/>
      <c r="H52" s="47"/>
    </row>
    <row r="53" spans="1:8" x14ac:dyDescent="0.3">
      <c r="A53" s="94"/>
      <c r="B53" s="42" t="s">
        <v>129</v>
      </c>
      <c r="C53" s="37"/>
      <c r="D53" s="43">
        <v>6.22</v>
      </c>
      <c r="E53" s="41"/>
      <c r="F53" s="41"/>
      <c r="G53" s="41"/>
      <c r="H53" s="47"/>
    </row>
    <row r="54" spans="1:8" x14ac:dyDescent="0.3">
      <c r="A54" s="94"/>
      <c r="B54" s="42" t="s">
        <v>130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4"/>
      <c r="B55" s="42" t="s">
        <v>131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6" t="s">
        <v>104</v>
      </c>
      <c r="B56" s="97"/>
      <c r="C56" s="94" t="s">
        <v>145</v>
      </c>
      <c r="D56" s="44">
        <v>77.47</v>
      </c>
      <c r="E56" s="41">
        <v>1</v>
      </c>
      <c r="F56" s="41" t="s">
        <v>144</v>
      </c>
      <c r="G56" s="44">
        <v>77.47</v>
      </c>
      <c r="H56" s="47"/>
    </row>
    <row r="57" spans="1:8" x14ac:dyDescent="0.3">
      <c r="A57" s="98">
        <v>1</v>
      </c>
      <c r="B57" s="42" t="s">
        <v>128</v>
      </c>
      <c r="C57" s="94"/>
      <c r="D57" s="44">
        <v>71.25</v>
      </c>
      <c r="E57" s="41"/>
      <c r="F57" s="41"/>
      <c r="G57" s="41"/>
      <c r="H57" s="95" t="s">
        <v>27</v>
      </c>
    </row>
    <row r="58" spans="1:8" x14ac:dyDescent="0.3">
      <c r="A58" s="94"/>
      <c r="B58" s="42" t="s">
        <v>129</v>
      </c>
      <c r="C58" s="94"/>
      <c r="D58" s="44">
        <v>6.22</v>
      </c>
      <c r="E58" s="41"/>
      <c r="F58" s="41"/>
      <c r="G58" s="41"/>
      <c r="H58" s="95"/>
    </row>
    <row r="59" spans="1:8" x14ac:dyDescent="0.3">
      <c r="A59" s="94"/>
      <c r="B59" s="42" t="s">
        <v>130</v>
      </c>
      <c r="C59" s="94"/>
      <c r="D59" s="44">
        <v>0</v>
      </c>
      <c r="E59" s="41"/>
      <c r="F59" s="41"/>
      <c r="G59" s="41"/>
      <c r="H59" s="95"/>
    </row>
    <row r="60" spans="1:8" x14ac:dyDescent="0.3">
      <c r="A60" s="94"/>
      <c r="B60" s="42" t="s">
        <v>131</v>
      </c>
      <c r="C60" s="94"/>
      <c r="D60" s="44">
        <v>0</v>
      </c>
      <c r="E60" s="41"/>
      <c r="F60" s="41"/>
      <c r="G60" s="41"/>
      <c r="H60" s="95"/>
    </row>
    <row r="61" spans="1:8" ht="24.6" x14ac:dyDescent="0.3">
      <c r="A61" s="99" t="s">
        <v>85</v>
      </c>
      <c r="B61" s="93"/>
      <c r="C61" s="37"/>
      <c r="D61" s="43">
        <v>8.8949999999999996</v>
      </c>
      <c r="E61" s="41"/>
      <c r="F61" s="41"/>
      <c r="G61" s="41"/>
      <c r="H61" s="47"/>
    </row>
    <row r="62" spans="1:8" x14ac:dyDescent="0.3">
      <c r="A62" s="94" t="s">
        <v>146</v>
      </c>
      <c r="B62" s="42" t="s">
        <v>128</v>
      </c>
      <c r="C62" s="37"/>
      <c r="D62" s="43">
        <v>0</v>
      </c>
      <c r="E62" s="41"/>
      <c r="F62" s="41"/>
      <c r="G62" s="41"/>
      <c r="H62" s="47"/>
    </row>
    <row r="63" spans="1:8" x14ac:dyDescent="0.3">
      <c r="A63" s="94"/>
      <c r="B63" s="42" t="s">
        <v>129</v>
      </c>
      <c r="C63" s="37"/>
      <c r="D63" s="43">
        <v>0</v>
      </c>
      <c r="E63" s="41"/>
      <c r="F63" s="41"/>
      <c r="G63" s="41"/>
      <c r="H63" s="47"/>
    </row>
    <row r="64" spans="1:8" x14ac:dyDescent="0.3">
      <c r="A64" s="94"/>
      <c r="B64" s="42" t="s">
        <v>130</v>
      </c>
      <c r="C64" s="37"/>
      <c r="D64" s="43">
        <v>0</v>
      </c>
      <c r="E64" s="41"/>
      <c r="F64" s="41"/>
      <c r="G64" s="41"/>
      <c r="H64" s="47"/>
    </row>
    <row r="65" spans="1:8" x14ac:dyDescent="0.3">
      <c r="A65" s="94"/>
      <c r="B65" s="42" t="s">
        <v>131</v>
      </c>
      <c r="C65" s="37"/>
      <c r="D65" s="43">
        <v>8.8949999999999996</v>
      </c>
      <c r="E65" s="41"/>
      <c r="F65" s="41"/>
      <c r="G65" s="41"/>
      <c r="H65" s="47"/>
    </row>
    <row r="66" spans="1:8" x14ac:dyDescent="0.3">
      <c r="A66" s="96" t="s">
        <v>85</v>
      </c>
      <c r="B66" s="97"/>
      <c r="C66" s="94" t="s">
        <v>145</v>
      </c>
      <c r="D66" s="44">
        <v>8.8949999999999996</v>
      </c>
      <c r="E66" s="41">
        <v>1</v>
      </c>
      <c r="F66" s="41" t="s">
        <v>144</v>
      </c>
      <c r="G66" s="44">
        <v>8.8949999999999996</v>
      </c>
      <c r="H66" s="47"/>
    </row>
    <row r="67" spans="1:8" x14ac:dyDescent="0.3">
      <c r="A67" s="98">
        <v>1</v>
      </c>
      <c r="B67" s="42" t="s">
        <v>128</v>
      </c>
      <c r="C67" s="94"/>
      <c r="D67" s="44">
        <v>0</v>
      </c>
      <c r="E67" s="41"/>
      <c r="F67" s="41"/>
      <c r="G67" s="41"/>
      <c r="H67" s="95" t="s">
        <v>27</v>
      </c>
    </row>
    <row r="68" spans="1:8" x14ac:dyDescent="0.3">
      <c r="A68" s="94"/>
      <c r="B68" s="42" t="s">
        <v>129</v>
      </c>
      <c r="C68" s="94"/>
      <c r="D68" s="44">
        <v>0</v>
      </c>
      <c r="E68" s="41"/>
      <c r="F68" s="41"/>
      <c r="G68" s="41"/>
      <c r="H68" s="95"/>
    </row>
    <row r="69" spans="1:8" x14ac:dyDescent="0.3">
      <c r="A69" s="94"/>
      <c r="B69" s="42" t="s">
        <v>130</v>
      </c>
      <c r="C69" s="94"/>
      <c r="D69" s="44">
        <v>0</v>
      </c>
      <c r="E69" s="41"/>
      <c r="F69" s="41"/>
      <c r="G69" s="41"/>
      <c r="H69" s="95"/>
    </row>
    <row r="70" spans="1:8" x14ac:dyDescent="0.3">
      <c r="A70" s="94"/>
      <c r="B70" s="42" t="s">
        <v>131</v>
      </c>
      <c r="C70" s="94"/>
      <c r="D70" s="44">
        <v>8.8949999999999996</v>
      </c>
      <c r="E70" s="41"/>
      <c r="F70" s="41"/>
      <c r="G70" s="41"/>
      <c r="H70" s="95"/>
    </row>
    <row r="71" spans="1:8" ht="24.6" x14ac:dyDescent="0.3">
      <c r="A71" s="99" t="s">
        <v>107</v>
      </c>
      <c r="B71" s="93"/>
      <c r="C71" s="37"/>
      <c r="D71" s="43">
        <v>3365.0335831451998</v>
      </c>
      <c r="E71" s="41"/>
      <c r="F71" s="41"/>
      <c r="G71" s="41"/>
      <c r="H71" s="47"/>
    </row>
    <row r="72" spans="1:8" x14ac:dyDescent="0.3">
      <c r="A72" s="94" t="s">
        <v>28</v>
      </c>
      <c r="B72" s="42" t="s">
        <v>128</v>
      </c>
      <c r="C72" s="37"/>
      <c r="D72" s="43">
        <v>136.02833387206999</v>
      </c>
      <c r="E72" s="41"/>
      <c r="F72" s="41"/>
      <c r="G72" s="41"/>
      <c r="H72" s="47"/>
    </row>
    <row r="73" spans="1:8" x14ac:dyDescent="0.3">
      <c r="A73" s="94"/>
      <c r="B73" s="42" t="s">
        <v>129</v>
      </c>
      <c r="C73" s="37"/>
      <c r="D73" s="43">
        <v>58.886362518638002</v>
      </c>
      <c r="E73" s="41"/>
      <c r="F73" s="41"/>
      <c r="G73" s="41"/>
      <c r="H73" s="47"/>
    </row>
    <row r="74" spans="1:8" x14ac:dyDescent="0.3">
      <c r="A74" s="94"/>
      <c r="B74" s="42" t="s">
        <v>130</v>
      </c>
      <c r="C74" s="37"/>
      <c r="D74" s="43">
        <v>3033.3586556209998</v>
      </c>
      <c r="E74" s="41"/>
      <c r="F74" s="41"/>
      <c r="G74" s="41"/>
      <c r="H74" s="47"/>
    </row>
    <row r="75" spans="1:8" x14ac:dyDescent="0.3">
      <c r="A75" s="94"/>
      <c r="B75" s="42" t="s">
        <v>131</v>
      </c>
      <c r="C75" s="37"/>
      <c r="D75" s="43">
        <v>0</v>
      </c>
      <c r="E75" s="41"/>
      <c r="F75" s="41"/>
      <c r="G75" s="41"/>
      <c r="H75" s="47"/>
    </row>
    <row r="76" spans="1:8" x14ac:dyDescent="0.3">
      <c r="A76" s="96" t="s">
        <v>109</v>
      </c>
      <c r="B76" s="97"/>
      <c r="C76" s="94" t="s">
        <v>138</v>
      </c>
      <c r="D76" s="44">
        <v>3228.2733520116999</v>
      </c>
      <c r="E76" s="41">
        <v>2</v>
      </c>
      <c r="F76" s="41" t="s">
        <v>136</v>
      </c>
      <c r="G76" s="44">
        <v>1614.1366760059</v>
      </c>
      <c r="H76" s="47"/>
    </row>
    <row r="77" spans="1:8" x14ac:dyDescent="0.3">
      <c r="A77" s="98">
        <v>1</v>
      </c>
      <c r="B77" s="42" t="s">
        <v>128</v>
      </c>
      <c r="C77" s="94"/>
      <c r="D77" s="44">
        <v>136.02833387206999</v>
      </c>
      <c r="E77" s="41"/>
      <c r="F77" s="41"/>
      <c r="G77" s="41"/>
      <c r="H77" s="95" t="s">
        <v>137</v>
      </c>
    </row>
    <row r="78" spans="1:8" x14ac:dyDescent="0.3">
      <c r="A78" s="94"/>
      <c r="B78" s="42" t="s">
        <v>129</v>
      </c>
      <c r="C78" s="94"/>
      <c r="D78" s="44">
        <v>58.886362518638002</v>
      </c>
      <c r="E78" s="41"/>
      <c r="F78" s="41"/>
      <c r="G78" s="41"/>
      <c r="H78" s="95"/>
    </row>
    <row r="79" spans="1:8" x14ac:dyDescent="0.3">
      <c r="A79" s="94"/>
      <c r="B79" s="42" t="s">
        <v>130</v>
      </c>
      <c r="C79" s="94"/>
      <c r="D79" s="44">
        <v>3033.3586556209998</v>
      </c>
      <c r="E79" s="41"/>
      <c r="F79" s="41"/>
      <c r="G79" s="41"/>
      <c r="H79" s="95"/>
    </row>
    <row r="80" spans="1:8" x14ac:dyDescent="0.3">
      <c r="A80" s="94"/>
      <c r="B80" s="42" t="s">
        <v>131</v>
      </c>
      <c r="C80" s="94"/>
      <c r="D80" s="44">
        <v>0</v>
      </c>
      <c r="E80" s="41"/>
      <c r="F80" s="41"/>
      <c r="G80" s="41"/>
      <c r="H80" s="95"/>
    </row>
    <row r="81" spans="1:8" x14ac:dyDescent="0.3">
      <c r="A81" s="94" t="s">
        <v>60</v>
      </c>
      <c r="B81" s="42" t="s">
        <v>128</v>
      </c>
      <c r="C81" s="37"/>
      <c r="D81" s="43">
        <v>136.02833387206999</v>
      </c>
      <c r="E81" s="41"/>
      <c r="F81" s="41"/>
      <c r="G81" s="41"/>
      <c r="H81" s="47"/>
    </row>
    <row r="82" spans="1:8" x14ac:dyDescent="0.3">
      <c r="A82" s="94"/>
      <c r="B82" s="42" t="s">
        <v>129</v>
      </c>
      <c r="C82" s="37"/>
      <c r="D82" s="43">
        <v>58.886362518638002</v>
      </c>
      <c r="E82" s="41"/>
      <c r="F82" s="41"/>
      <c r="G82" s="41"/>
      <c r="H82" s="47"/>
    </row>
    <row r="83" spans="1:8" x14ac:dyDescent="0.3">
      <c r="A83" s="94"/>
      <c r="B83" s="42" t="s">
        <v>130</v>
      </c>
      <c r="C83" s="37"/>
      <c r="D83" s="43">
        <v>3033.3586556209998</v>
      </c>
      <c r="E83" s="41"/>
      <c r="F83" s="41"/>
      <c r="G83" s="41"/>
      <c r="H83" s="47"/>
    </row>
    <row r="84" spans="1:8" x14ac:dyDescent="0.3">
      <c r="A84" s="94"/>
      <c r="B84" s="42" t="s">
        <v>131</v>
      </c>
      <c r="C84" s="37"/>
      <c r="D84" s="43">
        <v>136.76023113349001</v>
      </c>
      <c r="E84" s="41"/>
      <c r="F84" s="41"/>
      <c r="G84" s="41"/>
      <c r="H84" s="47"/>
    </row>
    <row r="85" spans="1:8" x14ac:dyDescent="0.3">
      <c r="A85" s="96" t="s">
        <v>112</v>
      </c>
      <c r="B85" s="97"/>
      <c r="C85" s="94" t="s">
        <v>138</v>
      </c>
      <c r="D85" s="44">
        <v>136.76023113349001</v>
      </c>
      <c r="E85" s="41">
        <v>2</v>
      </c>
      <c r="F85" s="41" t="s">
        <v>136</v>
      </c>
      <c r="G85" s="44">
        <v>68.380115566743001</v>
      </c>
      <c r="H85" s="47"/>
    </row>
    <row r="86" spans="1:8" x14ac:dyDescent="0.3">
      <c r="A86" s="98">
        <v>1</v>
      </c>
      <c r="B86" s="42" t="s">
        <v>128</v>
      </c>
      <c r="C86" s="94"/>
      <c r="D86" s="44">
        <v>0</v>
      </c>
      <c r="E86" s="41"/>
      <c r="F86" s="41"/>
      <c r="G86" s="41"/>
      <c r="H86" s="95" t="s">
        <v>137</v>
      </c>
    </row>
    <row r="87" spans="1:8" x14ac:dyDescent="0.3">
      <c r="A87" s="94"/>
      <c r="B87" s="42" t="s">
        <v>129</v>
      </c>
      <c r="C87" s="94"/>
      <c r="D87" s="44">
        <v>0</v>
      </c>
      <c r="E87" s="41"/>
      <c r="F87" s="41"/>
      <c r="G87" s="41"/>
      <c r="H87" s="95"/>
    </row>
    <row r="88" spans="1:8" x14ac:dyDescent="0.3">
      <c r="A88" s="94"/>
      <c r="B88" s="42" t="s">
        <v>130</v>
      </c>
      <c r="C88" s="94"/>
      <c r="D88" s="44">
        <v>0</v>
      </c>
      <c r="E88" s="41"/>
      <c r="F88" s="41"/>
      <c r="G88" s="41"/>
      <c r="H88" s="95"/>
    </row>
    <row r="89" spans="1:8" x14ac:dyDescent="0.3">
      <c r="A89" s="94"/>
      <c r="B89" s="42" t="s">
        <v>131</v>
      </c>
      <c r="C89" s="94"/>
      <c r="D89" s="44">
        <v>136.76023113349001</v>
      </c>
      <c r="E89" s="41"/>
      <c r="F89" s="41"/>
      <c r="G89" s="41"/>
      <c r="H89" s="95"/>
    </row>
    <row r="90" spans="1:8" ht="24.6" x14ac:dyDescent="0.3">
      <c r="A90" s="99" t="s">
        <v>115</v>
      </c>
      <c r="B90" s="93"/>
      <c r="C90" s="37"/>
      <c r="D90" s="43">
        <v>390</v>
      </c>
      <c r="E90" s="41"/>
      <c r="F90" s="41"/>
      <c r="G90" s="41"/>
      <c r="H90" s="47"/>
    </row>
    <row r="91" spans="1:8" x14ac:dyDescent="0.3">
      <c r="A91" s="94" t="s">
        <v>147</v>
      </c>
      <c r="B91" s="42" t="s">
        <v>128</v>
      </c>
      <c r="C91" s="37"/>
      <c r="D91" s="43">
        <v>390</v>
      </c>
      <c r="E91" s="41"/>
      <c r="F91" s="41"/>
      <c r="G91" s="41"/>
      <c r="H91" s="47"/>
    </row>
    <row r="92" spans="1:8" x14ac:dyDescent="0.3">
      <c r="A92" s="94"/>
      <c r="B92" s="42" t="s">
        <v>129</v>
      </c>
      <c r="C92" s="37"/>
      <c r="D92" s="43">
        <v>0</v>
      </c>
      <c r="E92" s="41"/>
      <c r="F92" s="41"/>
      <c r="G92" s="41"/>
      <c r="H92" s="47"/>
    </row>
    <row r="93" spans="1:8" x14ac:dyDescent="0.3">
      <c r="A93" s="94"/>
      <c r="B93" s="42" t="s">
        <v>130</v>
      </c>
      <c r="C93" s="37"/>
      <c r="D93" s="43">
        <v>0</v>
      </c>
      <c r="E93" s="41"/>
      <c r="F93" s="41"/>
      <c r="G93" s="41"/>
      <c r="H93" s="47"/>
    </row>
    <row r="94" spans="1:8" x14ac:dyDescent="0.3">
      <c r="A94" s="94"/>
      <c r="B94" s="42" t="s">
        <v>131</v>
      </c>
      <c r="C94" s="37"/>
      <c r="D94" s="43">
        <v>0</v>
      </c>
      <c r="E94" s="41"/>
      <c r="F94" s="41"/>
      <c r="G94" s="41"/>
      <c r="H94" s="47"/>
    </row>
    <row r="95" spans="1:8" x14ac:dyDescent="0.3">
      <c r="A95" s="96" t="s">
        <v>117</v>
      </c>
      <c r="B95" s="97"/>
      <c r="C95" s="94" t="s">
        <v>142</v>
      </c>
      <c r="D95" s="44">
        <v>390</v>
      </c>
      <c r="E95" s="41">
        <v>0.01</v>
      </c>
      <c r="F95" s="41" t="s">
        <v>140</v>
      </c>
      <c r="G95" s="44">
        <v>39000</v>
      </c>
      <c r="H95" s="47"/>
    </row>
    <row r="96" spans="1:8" x14ac:dyDescent="0.3">
      <c r="A96" s="98">
        <v>1</v>
      </c>
      <c r="B96" s="42" t="s">
        <v>128</v>
      </c>
      <c r="C96" s="94"/>
      <c r="D96" s="44">
        <v>390</v>
      </c>
      <c r="E96" s="41"/>
      <c r="F96" s="41"/>
      <c r="G96" s="41"/>
      <c r="H96" s="95" t="s">
        <v>141</v>
      </c>
    </row>
    <row r="97" spans="1:8" x14ac:dyDescent="0.3">
      <c r="A97" s="94"/>
      <c r="B97" s="42" t="s">
        <v>129</v>
      </c>
      <c r="C97" s="94"/>
      <c r="D97" s="44">
        <v>0</v>
      </c>
      <c r="E97" s="41"/>
      <c r="F97" s="41"/>
      <c r="G97" s="41"/>
      <c r="H97" s="95"/>
    </row>
    <row r="98" spans="1:8" x14ac:dyDescent="0.3">
      <c r="A98" s="94"/>
      <c r="B98" s="42" t="s">
        <v>130</v>
      </c>
      <c r="C98" s="94"/>
      <c r="D98" s="44">
        <v>0</v>
      </c>
      <c r="E98" s="41"/>
      <c r="F98" s="41"/>
      <c r="G98" s="41"/>
      <c r="H98" s="95"/>
    </row>
    <row r="99" spans="1:8" x14ac:dyDescent="0.3">
      <c r="A99" s="94"/>
      <c r="B99" s="42" t="s">
        <v>131</v>
      </c>
      <c r="C99" s="94"/>
      <c r="D99" s="44">
        <v>0</v>
      </c>
      <c r="E99" s="41"/>
      <c r="F99" s="41"/>
      <c r="G99" s="41"/>
      <c r="H99" s="95"/>
    </row>
    <row r="100" spans="1:8" x14ac:dyDescent="0.3">
      <c r="A100" s="46"/>
      <c r="C100" s="46"/>
      <c r="D100" s="40"/>
      <c r="E100" s="40"/>
      <c r="F100" s="40"/>
      <c r="G100" s="40"/>
      <c r="H100" s="49"/>
    </row>
    <row r="102" spans="1:8" x14ac:dyDescent="0.3">
      <c r="A102" s="100" t="s">
        <v>148</v>
      </c>
      <c r="B102" s="100"/>
      <c r="C102" s="100"/>
      <c r="D102" s="100"/>
      <c r="E102" s="100"/>
      <c r="F102" s="100"/>
      <c r="G102" s="100"/>
      <c r="H102" s="100"/>
    </row>
    <row r="103" spans="1:8" x14ac:dyDescent="0.3">
      <c r="A103" s="100" t="s">
        <v>149</v>
      </c>
      <c r="B103" s="100"/>
      <c r="C103" s="100"/>
      <c r="D103" s="100"/>
      <c r="E103" s="100"/>
      <c r="F103" s="100"/>
      <c r="G103" s="100"/>
      <c r="H103" s="100"/>
    </row>
  </sheetData>
  <mergeCells count="59">
    <mergeCell ref="A102:H102"/>
    <mergeCell ref="A103:H103"/>
    <mergeCell ref="A90:B90"/>
    <mergeCell ref="A91:A94"/>
    <mergeCell ref="A95:B95"/>
    <mergeCell ref="H96:H99"/>
    <mergeCell ref="C95:C99"/>
    <mergeCell ref="A96:A99"/>
    <mergeCell ref="A81:A84"/>
    <mergeCell ref="A85:B85"/>
    <mergeCell ref="H86:H89"/>
    <mergeCell ref="C85:C89"/>
    <mergeCell ref="A86:A89"/>
    <mergeCell ref="A71:B71"/>
    <mergeCell ref="A72:A75"/>
    <mergeCell ref="A76:B76"/>
    <mergeCell ref="H77:H80"/>
    <mergeCell ref="C76:C80"/>
    <mergeCell ref="A77:A80"/>
    <mergeCell ref="A61:B61"/>
    <mergeCell ref="A62:A65"/>
    <mergeCell ref="A66:B66"/>
    <mergeCell ref="H67:H70"/>
    <mergeCell ref="C66:C70"/>
    <mergeCell ref="A67:A70"/>
    <mergeCell ref="A51:B51"/>
    <mergeCell ref="A52:A55"/>
    <mergeCell ref="A56:B56"/>
    <mergeCell ref="H57:H60"/>
    <mergeCell ref="C56:C60"/>
    <mergeCell ref="A57:A60"/>
    <mergeCell ref="A42:A45"/>
    <mergeCell ref="A46:B46"/>
    <mergeCell ref="H47:H50"/>
    <mergeCell ref="C46:C50"/>
    <mergeCell ref="A47:A50"/>
    <mergeCell ref="A33:A36"/>
    <mergeCell ref="A37:B37"/>
    <mergeCell ref="H38:H41"/>
    <mergeCell ref="C37:C41"/>
    <mergeCell ref="A38:A41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10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150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151</v>
      </c>
      <c r="B3" s="6" t="s">
        <v>152</v>
      </c>
      <c r="C3" s="6" t="s">
        <v>153</v>
      </c>
      <c r="D3" s="6" t="s">
        <v>154</v>
      </c>
      <c r="E3" s="6" t="s">
        <v>155</v>
      </c>
      <c r="F3" s="6" t="s">
        <v>156</v>
      </c>
      <c r="G3" s="6" t="s">
        <v>157</v>
      </c>
      <c r="H3" s="6" t="s">
        <v>158</v>
      </c>
    </row>
    <row r="4" spans="1:8" ht="39" customHeight="1" x14ac:dyDescent="0.3">
      <c r="A4" s="25" t="s">
        <v>159</v>
      </c>
      <c r="B4" s="26" t="s">
        <v>132</v>
      </c>
      <c r="C4" s="27">
        <v>2.7427350427350001</v>
      </c>
      <c r="D4" s="27">
        <v>222.07854046447</v>
      </c>
      <c r="E4" s="26">
        <v>10</v>
      </c>
      <c r="F4" s="25" t="s">
        <v>159</v>
      </c>
      <c r="G4" s="27">
        <v>609.10259517135</v>
      </c>
      <c r="H4" s="28" t="s">
        <v>181</v>
      </c>
    </row>
    <row r="5" spans="1:8" ht="39" customHeight="1" x14ac:dyDescent="0.3">
      <c r="A5" s="25" t="s">
        <v>160</v>
      </c>
      <c r="B5" s="26" t="s">
        <v>144</v>
      </c>
      <c r="C5" s="27">
        <v>27</v>
      </c>
      <c r="D5" s="27">
        <v>25.632087662364999</v>
      </c>
      <c r="E5" s="26">
        <v>10</v>
      </c>
      <c r="F5" s="25" t="s">
        <v>160</v>
      </c>
      <c r="G5" s="27">
        <f>481.97087912139+9380.3938690923</f>
        <v>9862.3647482136912</v>
      </c>
      <c r="H5" s="28" t="s">
        <v>182</v>
      </c>
    </row>
    <row r="6" spans="1:8" ht="39" hidden="1" customHeight="1" x14ac:dyDescent="0.3">
      <c r="A6" s="25" t="s">
        <v>161</v>
      </c>
      <c r="B6" s="26" t="s">
        <v>144</v>
      </c>
      <c r="C6" s="27">
        <v>9.4017094017094003</v>
      </c>
      <c r="D6" s="27">
        <v>997.73280243982003</v>
      </c>
      <c r="E6" s="26">
        <v>10</v>
      </c>
      <c r="F6" s="26"/>
      <c r="G6" s="27">
        <v>9380.3938690923005</v>
      </c>
      <c r="H6" s="28"/>
    </row>
    <row r="7" spans="1:8" ht="39" hidden="1" customHeight="1" x14ac:dyDescent="0.3">
      <c r="A7" s="25" t="s">
        <v>162</v>
      </c>
      <c r="B7" s="26" t="s">
        <v>144</v>
      </c>
      <c r="C7" s="27">
        <v>4.5</v>
      </c>
      <c r="D7" s="27">
        <v>4.8225376529421</v>
      </c>
      <c r="E7" s="26"/>
      <c r="F7" s="26"/>
      <c r="G7" s="27">
        <v>21.701419438239</v>
      </c>
      <c r="H7" s="28"/>
    </row>
    <row r="8" spans="1:8" ht="39" hidden="1" customHeight="1" x14ac:dyDescent="0.3">
      <c r="A8" s="25" t="s">
        <v>163</v>
      </c>
      <c r="B8" s="26" t="s">
        <v>144</v>
      </c>
      <c r="C8" s="27">
        <v>2</v>
      </c>
      <c r="D8" s="27">
        <v>826.33740497558995</v>
      </c>
      <c r="E8" s="26"/>
      <c r="F8" s="26"/>
      <c r="G8" s="27">
        <v>1652.6748099511999</v>
      </c>
      <c r="H8" s="28"/>
    </row>
    <row r="9" spans="1:8" ht="39" hidden="1" customHeight="1" x14ac:dyDescent="0.3">
      <c r="A9" s="25" t="s">
        <v>164</v>
      </c>
      <c r="B9" s="26" t="s">
        <v>144</v>
      </c>
      <c r="C9" s="27">
        <v>2</v>
      </c>
      <c r="D9" s="27">
        <v>672.81914181661</v>
      </c>
      <c r="E9" s="26"/>
      <c r="F9" s="26"/>
      <c r="G9" s="27">
        <v>1345.6382836332</v>
      </c>
      <c r="H9" s="28"/>
    </row>
    <row r="10" spans="1:8" ht="39" hidden="1" customHeight="1" x14ac:dyDescent="0.3">
      <c r="A10" s="25" t="s">
        <v>165</v>
      </c>
      <c r="B10" s="26" t="s">
        <v>144</v>
      </c>
      <c r="C10" s="27">
        <v>4</v>
      </c>
      <c r="D10" s="27">
        <v>8.7615421164317002</v>
      </c>
      <c r="E10" s="26"/>
      <c r="F10" s="26"/>
      <c r="G10" s="27">
        <v>35.046168465727</v>
      </c>
      <c r="H10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1"/>
  <sheetViews>
    <sheetView zoomScale="90" zoomScaleNormal="90" workbookViewId="0">
      <selection activeCell="A13" sqref="A13:H13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184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6244.8977442163996</v>
      </c>
      <c r="E25" s="20">
        <v>108.56029220638</v>
      </c>
      <c r="F25" s="20">
        <v>0</v>
      </c>
      <c r="G25" s="20">
        <v>0</v>
      </c>
      <c r="H25" s="20">
        <v>6353.4580364228004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71.25</v>
      </c>
      <c r="E26" s="20">
        <v>6.22</v>
      </c>
      <c r="F26" s="20">
        <v>0</v>
      </c>
      <c r="G26" s="20">
        <v>0</v>
      </c>
      <c r="H26" s="20">
        <v>77.47</v>
      </c>
    </row>
    <row r="27" spans="1:8" ht="31.2" x14ac:dyDescent="0.3">
      <c r="A27" s="6">
        <v>3</v>
      </c>
      <c r="B27" s="6" t="s">
        <v>28</v>
      </c>
      <c r="C27" s="32" t="s">
        <v>29</v>
      </c>
      <c r="D27" s="20">
        <v>136.02833387206999</v>
      </c>
      <c r="E27" s="20">
        <v>58.886362518638002</v>
      </c>
      <c r="F27" s="20">
        <v>3033.3586556209998</v>
      </c>
      <c r="G27" s="20">
        <v>0</v>
      </c>
      <c r="H27" s="20">
        <v>3228.2733520116999</v>
      </c>
    </row>
    <row r="28" spans="1:8" x14ac:dyDescent="0.3">
      <c r="A28" s="6">
        <v>4</v>
      </c>
      <c r="B28" s="6" t="s">
        <v>30</v>
      </c>
      <c r="C28" s="32" t="s">
        <v>31</v>
      </c>
      <c r="D28" s="20">
        <v>390</v>
      </c>
      <c r="E28" s="20">
        <v>0</v>
      </c>
      <c r="F28" s="20">
        <v>0</v>
      </c>
      <c r="G28" s="20">
        <v>0</v>
      </c>
      <c r="H28" s="20">
        <v>390</v>
      </c>
    </row>
    <row r="29" spans="1:8" ht="16.95" customHeight="1" x14ac:dyDescent="0.3">
      <c r="A29" s="6"/>
      <c r="B29" s="9"/>
      <c r="C29" s="9" t="s">
        <v>32</v>
      </c>
      <c r="D29" s="20">
        <v>6842.1760780884997</v>
      </c>
      <c r="E29" s="20">
        <v>173.66665472502001</v>
      </c>
      <c r="F29" s="20">
        <v>3033.3586556209998</v>
      </c>
      <c r="G29" s="20">
        <v>0</v>
      </c>
      <c r="H29" s="20">
        <v>10049.201388435</v>
      </c>
    </row>
    <row r="30" spans="1:8" ht="16.95" customHeight="1" x14ac:dyDescent="0.3">
      <c r="A30" s="6"/>
      <c r="B30" s="9"/>
      <c r="C30" s="10" t="s">
        <v>33</v>
      </c>
      <c r="D30" s="20"/>
      <c r="E30" s="20"/>
      <c r="F30" s="20"/>
      <c r="G30" s="20"/>
      <c r="H30" s="20"/>
    </row>
    <row r="31" spans="1:8" s="14" customFormat="1" x14ac:dyDescent="0.3">
      <c r="A31" s="21"/>
      <c r="B31" s="21"/>
      <c r="C31" s="2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9" t="s">
        <v>34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13"/>
      <c r="B33" s="9"/>
      <c r="C33" s="11" t="s">
        <v>35</v>
      </c>
      <c r="D33" s="20"/>
      <c r="E33" s="20"/>
      <c r="F33" s="20"/>
      <c r="G33" s="20"/>
      <c r="H33" s="20"/>
    </row>
    <row r="34" spans="1:8" x14ac:dyDescent="0.3">
      <c r="A34" s="13"/>
      <c r="B34" s="6"/>
      <c r="C34" s="1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11" t="s">
        <v>36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16.95" customHeight="1" x14ac:dyDescent="0.3">
      <c r="A36" s="6"/>
      <c r="B36" s="9"/>
      <c r="C36" s="10" t="s">
        <v>37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38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34.200000000000003" customHeight="1" x14ac:dyDescent="0.3">
      <c r="A39" s="6"/>
      <c r="B39" s="9"/>
      <c r="C39" s="10" t="s">
        <v>39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40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10" t="s">
        <v>41</v>
      </c>
      <c r="D42" s="20"/>
      <c r="E42" s="20"/>
      <c r="F42" s="20"/>
      <c r="G42" s="20"/>
      <c r="H42" s="20"/>
    </row>
    <row r="43" spans="1:8" s="14" customFormat="1" x14ac:dyDescent="0.3">
      <c r="A43" s="21"/>
      <c r="B43" s="21"/>
      <c r="C43" s="22"/>
      <c r="D43" s="20"/>
      <c r="E43" s="20"/>
      <c r="F43" s="20"/>
      <c r="G43" s="20"/>
      <c r="H43" s="20">
        <f>SUM(D43:G43)</f>
        <v>0</v>
      </c>
    </row>
    <row r="44" spans="1:8" ht="16.95" customHeight="1" x14ac:dyDescent="0.3">
      <c r="A44" s="6"/>
      <c r="B44" s="9"/>
      <c r="C44" s="9" t="s">
        <v>42</v>
      </c>
      <c r="D44" s="20">
        <f>SUM(D43:D43)</f>
        <v>0</v>
      </c>
      <c r="E44" s="20">
        <f>SUM(E43:E43)</f>
        <v>0</v>
      </c>
      <c r="F44" s="20">
        <f>SUM(F43:F43)</f>
        <v>0</v>
      </c>
      <c r="G44" s="20">
        <f>SUM(G43:G43)</f>
        <v>0</v>
      </c>
      <c r="H44" s="20">
        <f>SUM(D44:G44)</f>
        <v>0</v>
      </c>
    </row>
    <row r="45" spans="1:8" ht="16.95" customHeight="1" x14ac:dyDescent="0.3">
      <c r="A45" s="6"/>
      <c r="B45" s="9"/>
      <c r="C45" s="9" t="s">
        <v>43</v>
      </c>
      <c r="D45" s="20">
        <v>6842.1760780884997</v>
      </c>
      <c r="E45" s="20">
        <v>173.66665472502001</v>
      </c>
      <c r="F45" s="20">
        <v>3033.3586556209998</v>
      </c>
      <c r="G45" s="20">
        <v>0</v>
      </c>
      <c r="H45" s="20">
        <v>10049.201388435</v>
      </c>
    </row>
    <row r="46" spans="1:8" ht="16.95" customHeight="1" x14ac:dyDescent="0.3">
      <c r="A46" s="6"/>
      <c r="B46" s="9"/>
      <c r="C46" s="10" t="s">
        <v>44</v>
      </c>
      <c r="D46" s="20"/>
      <c r="E46" s="20"/>
      <c r="F46" s="20"/>
      <c r="G46" s="20"/>
      <c r="H46" s="20"/>
    </row>
    <row r="47" spans="1:8" ht="31.2" x14ac:dyDescent="0.3">
      <c r="A47" s="6">
        <v>5</v>
      </c>
      <c r="B47" s="6" t="s">
        <v>45</v>
      </c>
      <c r="C47" s="32" t="s">
        <v>46</v>
      </c>
      <c r="D47" s="20">
        <v>156.12244360541001</v>
      </c>
      <c r="E47" s="20">
        <v>2.7140073051595999</v>
      </c>
      <c r="F47" s="20">
        <v>0</v>
      </c>
      <c r="G47" s="20">
        <v>0</v>
      </c>
      <c r="H47" s="20">
        <v>158.83645091056999</v>
      </c>
    </row>
    <row r="48" spans="1:8" ht="31.2" x14ac:dyDescent="0.3">
      <c r="A48" s="6">
        <v>6</v>
      </c>
      <c r="B48" s="6" t="s">
        <v>45</v>
      </c>
      <c r="C48" s="32" t="s">
        <v>47</v>
      </c>
      <c r="D48" s="20">
        <v>5.189800103174</v>
      </c>
      <c r="E48" s="20">
        <v>1.6192945228355</v>
      </c>
      <c r="F48" s="20">
        <v>0</v>
      </c>
      <c r="G48" s="20">
        <v>0</v>
      </c>
      <c r="H48" s="20">
        <v>6.8090946260095002</v>
      </c>
    </row>
    <row r="49" spans="1:8" ht="31.2" x14ac:dyDescent="0.3">
      <c r="A49" s="6">
        <v>7</v>
      </c>
      <c r="B49" s="6" t="s">
        <v>45</v>
      </c>
      <c r="C49" s="32" t="s">
        <v>48</v>
      </c>
      <c r="D49" s="20">
        <v>7.8</v>
      </c>
      <c r="E49" s="20">
        <v>0</v>
      </c>
      <c r="F49" s="20">
        <v>0</v>
      </c>
      <c r="G49" s="20">
        <v>0</v>
      </c>
      <c r="H49" s="20">
        <v>7.8</v>
      </c>
    </row>
    <row r="50" spans="1:8" ht="16.95" customHeight="1" x14ac:dyDescent="0.3">
      <c r="A50" s="6"/>
      <c r="B50" s="9"/>
      <c r="C50" s="9" t="s">
        <v>49</v>
      </c>
      <c r="D50" s="20">
        <v>169.11224370858</v>
      </c>
      <c r="E50" s="20">
        <v>4.3333018279950997</v>
      </c>
      <c r="F50" s="20">
        <v>0</v>
      </c>
      <c r="G50" s="20">
        <v>0</v>
      </c>
      <c r="H50" s="20">
        <v>173.44554553658</v>
      </c>
    </row>
    <row r="51" spans="1:8" ht="16.95" customHeight="1" x14ac:dyDescent="0.3">
      <c r="A51" s="6"/>
      <c r="B51" s="9"/>
      <c r="C51" s="9" t="s">
        <v>50</v>
      </c>
      <c r="D51" s="20">
        <v>7011.2883217971003</v>
      </c>
      <c r="E51" s="20">
        <v>177.99995655302001</v>
      </c>
      <c r="F51" s="20">
        <v>3033.3586556209998</v>
      </c>
      <c r="G51" s="20">
        <v>0</v>
      </c>
      <c r="H51" s="20">
        <v>10222.646933971</v>
      </c>
    </row>
    <row r="52" spans="1:8" ht="16.95" customHeight="1" x14ac:dyDescent="0.3">
      <c r="A52" s="6"/>
      <c r="B52" s="9"/>
      <c r="C52" s="9" t="s">
        <v>51</v>
      </c>
      <c r="D52" s="20"/>
      <c r="E52" s="20"/>
      <c r="F52" s="20"/>
      <c r="G52" s="20"/>
      <c r="H52" s="20"/>
    </row>
    <row r="53" spans="1:8" ht="31.2" x14ac:dyDescent="0.3">
      <c r="A53" s="6">
        <v>8</v>
      </c>
      <c r="B53" s="6" t="s">
        <v>52</v>
      </c>
      <c r="C53" s="7" t="s">
        <v>25</v>
      </c>
      <c r="D53" s="20">
        <v>0</v>
      </c>
      <c r="E53" s="20">
        <v>0</v>
      </c>
      <c r="F53" s="20">
        <v>0</v>
      </c>
      <c r="G53" s="20">
        <v>149.20337822503001</v>
      </c>
      <c r="H53" s="20">
        <v>149.20337822503001</v>
      </c>
    </row>
    <row r="54" spans="1:8" ht="31.2" x14ac:dyDescent="0.3">
      <c r="A54" s="6">
        <v>9</v>
      </c>
      <c r="B54" s="6" t="s">
        <v>53</v>
      </c>
      <c r="C54" s="7" t="s">
        <v>54</v>
      </c>
      <c r="D54" s="20">
        <v>167.06662690215001</v>
      </c>
      <c r="E54" s="20">
        <v>2.9042592172511998</v>
      </c>
      <c r="F54" s="20">
        <v>0</v>
      </c>
      <c r="G54" s="20">
        <v>0</v>
      </c>
      <c r="H54" s="20">
        <v>169.97088611941001</v>
      </c>
    </row>
    <row r="55" spans="1:8" x14ac:dyDescent="0.3">
      <c r="A55" s="6">
        <v>10</v>
      </c>
      <c r="B55" s="6" t="s">
        <v>55</v>
      </c>
      <c r="C55" s="7" t="s">
        <v>56</v>
      </c>
      <c r="D55" s="20">
        <v>0</v>
      </c>
      <c r="E55" s="20">
        <v>0</v>
      </c>
      <c r="F55" s="20">
        <v>0</v>
      </c>
      <c r="G55" s="20">
        <v>145.77090799461999</v>
      </c>
      <c r="H55" s="20">
        <v>145.77090799461999</v>
      </c>
    </row>
    <row r="56" spans="1:8" x14ac:dyDescent="0.3">
      <c r="A56" s="6">
        <v>11</v>
      </c>
      <c r="B56" s="6"/>
      <c r="C56" s="7" t="s">
        <v>57</v>
      </c>
      <c r="D56" s="20">
        <v>0</v>
      </c>
      <c r="E56" s="20">
        <v>0</v>
      </c>
      <c r="F56" s="20">
        <v>0</v>
      </c>
      <c r="G56" s="20">
        <v>64.591407838406994</v>
      </c>
      <c r="H56" s="20">
        <v>64.591407838406994</v>
      </c>
    </row>
    <row r="57" spans="1:8" x14ac:dyDescent="0.3">
      <c r="A57" s="6">
        <v>12</v>
      </c>
      <c r="B57" s="6"/>
      <c r="C57" s="7" t="s">
        <v>58</v>
      </c>
      <c r="D57" s="20">
        <v>0</v>
      </c>
      <c r="E57" s="20">
        <v>0</v>
      </c>
      <c r="F57" s="20">
        <v>0</v>
      </c>
      <c r="G57" s="20">
        <v>39.995102252777002</v>
      </c>
      <c r="H57" s="20">
        <v>39.995102252777002</v>
      </c>
    </row>
    <row r="58" spans="1:8" ht="31.2" x14ac:dyDescent="0.3">
      <c r="A58" s="6">
        <v>13</v>
      </c>
      <c r="B58" s="6" t="s">
        <v>53</v>
      </c>
      <c r="C58" s="7" t="s">
        <v>59</v>
      </c>
      <c r="D58" s="20">
        <v>5.5446905817624002</v>
      </c>
      <c r="E58" s="20">
        <v>1.7347518244666</v>
      </c>
      <c r="F58" s="20">
        <v>0</v>
      </c>
      <c r="G58" s="20">
        <v>0</v>
      </c>
      <c r="H58" s="20">
        <v>7.2794424062290002</v>
      </c>
    </row>
    <row r="59" spans="1:8" ht="31.2" x14ac:dyDescent="0.3">
      <c r="A59" s="6">
        <v>14</v>
      </c>
      <c r="B59" s="6" t="s">
        <v>60</v>
      </c>
      <c r="C59" s="7" t="s">
        <v>29</v>
      </c>
      <c r="D59" s="20">
        <v>0</v>
      </c>
      <c r="E59" s="20">
        <v>0</v>
      </c>
      <c r="F59" s="20">
        <v>0</v>
      </c>
      <c r="G59" s="20">
        <v>136.76023113349001</v>
      </c>
      <c r="H59" s="20">
        <v>136.76023113349001</v>
      </c>
    </row>
    <row r="60" spans="1:8" ht="31.2" x14ac:dyDescent="0.3">
      <c r="A60" s="6">
        <v>15</v>
      </c>
      <c r="B60" s="6" t="s">
        <v>53</v>
      </c>
      <c r="C60" s="7" t="s">
        <v>61</v>
      </c>
      <c r="D60" s="20">
        <v>10.382580000000001</v>
      </c>
      <c r="E60" s="20">
        <v>0</v>
      </c>
      <c r="F60" s="20">
        <v>0</v>
      </c>
      <c r="G60" s="20">
        <v>0</v>
      </c>
      <c r="H60" s="20">
        <v>10.382580000000001</v>
      </c>
    </row>
    <row r="61" spans="1:8" ht="16.95" customHeight="1" x14ac:dyDescent="0.3">
      <c r="A61" s="6"/>
      <c r="B61" s="9"/>
      <c r="C61" s="9" t="s">
        <v>62</v>
      </c>
      <c r="D61" s="20">
        <v>182.99389748391999</v>
      </c>
      <c r="E61" s="20">
        <v>4.6390110417177999</v>
      </c>
      <c r="F61" s="20">
        <v>0</v>
      </c>
      <c r="G61" s="20">
        <v>536.32102744432996</v>
      </c>
      <c r="H61" s="20">
        <v>723.95393596995996</v>
      </c>
    </row>
    <row r="62" spans="1:8" ht="16.95" customHeight="1" x14ac:dyDescent="0.3">
      <c r="A62" s="6"/>
      <c r="B62" s="9"/>
      <c r="C62" s="9" t="s">
        <v>63</v>
      </c>
      <c r="D62" s="20">
        <v>7194.2822192809999</v>
      </c>
      <c r="E62" s="20">
        <v>182.63896759474</v>
      </c>
      <c r="F62" s="20">
        <v>3033.3586556209998</v>
      </c>
      <c r="G62" s="20">
        <v>536.32102744432996</v>
      </c>
      <c r="H62" s="20">
        <v>10946.600869940999</v>
      </c>
    </row>
    <row r="63" spans="1:8" ht="16.95" customHeight="1" x14ac:dyDescent="0.3">
      <c r="A63" s="6"/>
      <c r="B63" s="9"/>
      <c r="C63" s="9" t="s">
        <v>64</v>
      </c>
      <c r="D63" s="20"/>
      <c r="E63" s="20"/>
      <c r="F63" s="20"/>
      <c r="G63" s="20"/>
      <c r="H63" s="20"/>
    </row>
    <row r="64" spans="1:8" x14ac:dyDescent="0.3">
      <c r="A64" s="6"/>
      <c r="B64" s="6"/>
      <c r="C64" s="7"/>
      <c r="D64" s="20"/>
      <c r="E64" s="20"/>
      <c r="F64" s="20"/>
      <c r="G64" s="20"/>
      <c r="H64" s="20">
        <f>SUM(D64:G64)</f>
        <v>0</v>
      </c>
    </row>
    <row r="65" spans="1:8" ht="16.95" customHeight="1" x14ac:dyDescent="0.3">
      <c r="A65" s="6"/>
      <c r="B65" s="9"/>
      <c r="C65" s="9" t="s">
        <v>65</v>
      </c>
      <c r="D65" s="20">
        <f>SUM(D64:D64)</f>
        <v>0</v>
      </c>
      <c r="E65" s="20">
        <f>SUM(E64:E64)</f>
        <v>0</v>
      </c>
      <c r="F65" s="20">
        <f>SUM(F64:F64)</f>
        <v>0</v>
      </c>
      <c r="G65" s="20">
        <f>SUM(G64:G64)</f>
        <v>0</v>
      </c>
      <c r="H65" s="20">
        <f>SUM(D65:G65)</f>
        <v>0</v>
      </c>
    </row>
    <row r="66" spans="1:8" ht="16.95" customHeight="1" x14ac:dyDescent="0.3">
      <c r="A66" s="6"/>
      <c r="B66" s="9"/>
      <c r="C66" s="9" t="s">
        <v>66</v>
      </c>
      <c r="D66" s="20">
        <v>7194.2822192809999</v>
      </c>
      <c r="E66" s="20">
        <v>182.63896759474</v>
      </c>
      <c r="F66" s="20">
        <v>3033.3586556209998</v>
      </c>
      <c r="G66" s="20">
        <v>536.32102744432996</v>
      </c>
      <c r="H66" s="20">
        <v>10946.600869940999</v>
      </c>
    </row>
    <row r="67" spans="1:8" ht="153" customHeight="1" x14ac:dyDescent="0.3">
      <c r="A67" s="6"/>
      <c r="B67" s="9"/>
      <c r="C67" s="9" t="s">
        <v>67</v>
      </c>
      <c r="D67" s="20"/>
      <c r="E67" s="20"/>
      <c r="F67" s="20"/>
      <c r="G67" s="20"/>
      <c r="H67" s="20"/>
    </row>
    <row r="68" spans="1:8" x14ac:dyDescent="0.3">
      <c r="A68" s="6">
        <v>16</v>
      </c>
      <c r="B68" s="6" t="s">
        <v>68</v>
      </c>
      <c r="C68" s="7" t="s">
        <v>69</v>
      </c>
      <c r="D68" s="20">
        <v>0</v>
      </c>
      <c r="E68" s="20">
        <v>0</v>
      </c>
      <c r="F68" s="20">
        <v>0</v>
      </c>
      <c r="G68" s="20">
        <v>594.66607807819003</v>
      </c>
      <c r="H68" s="20">
        <v>594.66607807819003</v>
      </c>
    </row>
    <row r="69" spans="1:8" x14ac:dyDescent="0.3">
      <c r="A69" s="6">
        <v>17</v>
      </c>
      <c r="B69" s="6" t="s">
        <v>82</v>
      </c>
      <c r="C69" s="7" t="s">
        <v>85</v>
      </c>
      <c r="D69" s="20">
        <v>0</v>
      </c>
      <c r="E69" s="20">
        <v>0</v>
      </c>
      <c r="F69" s="20">
        <v>0</v>
      </c>
      <c r="G69" s="20">
        <v>8.8949999999999996</v>
      </c>
      <c r="H69" s="20">
        <v>8.8949999999999996</v>
      </c>
    </row>
    <row r="70" spans="1:8" x14ac:dyDescent="0.3">
      <c r="A70" s="6">
        <v>18</v>
      </c>
      <c r="B70" s="6" t="s">
        <v>83</v>
      </c>
      <c r="C70" s="7" t="s">
        <v>86</v>
      </c>
      <c r="D70" s="20">
        <v>0</v>
      </c>
      <c r="E70" s="20">
        <v>0</v>
      </c>
      <c r="F70" s="20">
        <v>0</v>
      </c>
      <c r="G70" s="20">
        <v>164.61414976801001</v>
      </c>
      <c r="H70" s="20">
        <v>164.61414976801001</v>
      </c>
    </row>
    <row r="71" spans="1:8" x14ac:dyDescent="0.3">
      <c r="A71" s="6">
        <v>19</v>
      </c>
      <c r="B71" s="6" t="s">
        <v>84</v>
      </c>
      <c r="C71" s="7" t="s">
        <v>85</v>
      </c>
      <c r="D71" s="20">
        <v>0</v>
      </c>
      <c r="E71" s="20">
        <v>0</v>
      </c>
      <c r="F71" s="20">
        <v>0</v>
      </c>
      <c r="G71" s="20">
        <v>129.53373625635001</v>
      </c>
      <c r="H71" s="20">
        <v>129.53373625635001</v>
      </c>
    </row>
    <row r="72" spans="1:8" ht="16.95" customHeight="1" x14ac:dyDescent="0.3">
      <c r="A72" s="6"/>
      <c r="B72" s="9"/>
      <c r="C72" s="9" t="s">
        <v>81</v>
      </c>
      <c r="D72" s="20">
        <v>0</v>
      </c>
      <c r="E72" s="20">
        <v>0</v>
      </c>
      <c r="F72" s="20">
        <v>0</v>
      </c>
      <c r="G72" s="20">
        <v>897.70896410255</v>
      </c>
      <c r="H72" s="20">
        <v>897.70896410255</v>
      </c>
    </row>
    <row r="73" spans="1:8" ht="16.95" customHeight="1" x14ac:dyDescent="0.3">
      <c r="A73" s="6"/>
      <c r="B73" s="9"/>
      <c r="C73" s="9" t="s">
        <v>80</v>
      </c>
      <c r="D73" s="20">
        <v>7194.2822192809999</v>
      </c>
      <c r="E73" s="20">
        <v>182.63896759474</v>
      </c>
      <c r="F73" s="20">
        <v>3033.3586556209998</v>
      </c>
      <c r="G73" s="20">
        <v>1434.0299915469</v>
      </c>
      <c r="H73" s="20">
        <v>11844.309834043999</v>
      </c>
    </row>
    <row r="74" spans="1:8" ht="16.95" customHeight="1" x14ac:dyDescent="0.3">
      <c r="A74" s="6"/>
      <c r="B74" s="9"/>
      <c r="C74" s="9" t="s">
        <v>79</v>
      </c>
      <c r="D74" s="20"/>
      <c r="E74" s="20"/>
      <c r="F74" s="20"/>
      <c r="G74" s="20"/>
      <c r="H74" s="20"/>
    </row>
    <row r="75" spans="1:8" ht="34.200000000000003" customHeight="1" x14ac:dyDescent="0.3">
      <c r="A75" s="6">
        <v>20</v>
      </c>
      <c r="B75" s="6" t="s">
        <v>78</v>
      </c>
      <c r="C75" s="7" t="s">
        <v>77</v>
      </c>
      <c r="D75" s="20">
        <f>D73 * 3%</f>
        <v>215.82846657842998</v>
      </c>
      <c r="E75" s="20">
        <f>E73 * 3%</f>
        <v>5.4791690278421994</v>
      </c>
      <c r="F75" s="20">
        <f>F73 * 3%</f>
        <v>91.000759668629996</v>
      </c>
      <c r="G75" s="20">
        <f>G73 * 3%</f>
        <v>43.020899746406997</v>
      </c>
      <c r="H75" s="20">
        <f>SUM(D75:G75)</f>
        <v>355.32929502130918</v>
      </c>
    </row>
    <row r="76" spans="1:8" ht="16.95" customHeight="1" x14ac:dyDescent="0.3">
      <c r="A76" s="6"/>
      <c r="B76" s="9"/>
      <c r="C76" s="9" t="s">
        <v>76</v>
      </c>
      <c r="D76" s="20">
        <f>D75</f>
        <v>215.82846657842998</v>
      </c>
      <c r="E76" s="20">
        <f>E75</f>
        <v>5.4791690278421994</v>
      </c>
      <c r="F76" s="20">
        <f>F75</f>
        <v>91.000759668629996</v>
      </c>
      <c r="G76" s="20">
        <f>G75</f>
        <v>43.020899746406997</v>
      </c>
      <c r="H76" s="20">
        <f>SUM(D76:G76)</f>
        <v>355.32929502130918</v>
      </c>
    </row>
    <row r="77" spans="1:8" ht="16.95" customHeight="1" x14ac:dyDescent="0.3">
      <c r="A77" s="6"/>
      <c r="B77" s="9"/>
      <c r="C77" s="9" t="s">
        <v>75</v>
      </c>
      <c r="D77" s="20">
        <f>D76 + D73</f>
        <v>7410.1106858594303</v>
      </c>
      <c r="E77" s="20">
        <f>E76 + E73</f>
        <v>188.1181366225822</v>
      </c>
      <c r="F77" s="20">
        <f>F76 + F73</f>
        <v>3124.3594152896299</v>
      </c>
      <c r="G77" s="20">
        <f>G76 + G73</f>
        <v>1477.0508912933069</v>
      </c>
      <c r="H77" s="20">
        <f>SUM(D77:G77)</f>
        <v>12199.63912906495</v>
      </c>
    </row>
    <row r="78" spans="1:8" ht="16.95" customHeight="1" x14ac:dyDescent="0.3">
      <c r="A78" s="6"/>
      <c r="B78" s="9"/>
      <c r="C78" s="9" t="s">
        <v>74</v>
      </c>
      <c r="D78" s="20"/>
      <c r="E78" s="20"/>
      <c r="F78" s="20"/>
      <c r="G78" s="20"/>
      <c r="H78" s="20"/>
    </row>
    <row r="79" spans="1:8" ht="16.95" customHeight="1" x14ac:dyDescent="0.3">
      <c r="A79" s="6">
        <v>21</v>
      </c>
      <c r="B79" s="6" t="s">
        <v>73</v>
      </c>
      <c r="C79" s="7" t="s">
        <v>72</v>
      </c>
      <c r="D79" s="20">
        <f>D77 * 20%</f>
        <v>1482.0221371718862</v>
      </c>
      <c r="E79" s="20">
        <f>E77 * 20%</f>
        <v>37.623627324516441</v>
      </c>
      <c r="F79" s="20">
        <f>F77 * 20%</f>
        <v>624.87188305792597</v>
      </c>
      <c r="G79" s="20">
        <f>G77 * 20%</f>
        <v>295.4101782586614</v>
      </c>
      <c r="H79" s="20">
        <f>SUM(D79:G79)</f>
        <v>2439.9278258129898</v>
      </c>
    </row>
    <row r="80" spans="1:8" ht="16.95" customHeight="1" x14ac:dyDescent="0.3">
      <c r="A80" s="6"/>
      <c r="B80" s="9"/>
      <c r="C80" s="9" t="s">
        <v>71</v>
      </c>
      <c r="D80" s="20">
        <f>D79</f>
        <v>1482.0221371718862</v>
      </c>
      <c r="E80" s="20">
        <f>E79</f>
        <v>37.623627324516441</v>
      </c>
      <c r="F80" s="20">
        <f>F79</f>
        <v>624.87188305792597</v>
      </c>
      <c r="G80" s="20">
        <f>G79</f>
        <v>295.4101782586614</v>
      </c>
      <c r="H80" s="20">
        <f>SUM(D80:G80)</f>
        <v>2439.9278258129898</v>
      </c>
    </row>
    <row r="81" spans="1:8" ht="16.95" customHeight="1" x14ac:dyDescent="0.3">
      <c r="A81" s="6"/>
      <c r="B81" s="9"/>
      <c r="C81" s="9" t="s">
        <v>70</v>
      </c>
      <c r="D81" s="20">
        <f>D80 + D77</f>
        <v>8892.1328230313156</v>
      </c>
      <c r="E81" s="20">
        <f>E80 + E77</f>
        <v>225.74176394709863</v>
      </c>
      <c r="F81" s="20">
        <f>F80 + F77</f>
        <v>3749.2312983475558</v>
      </c>
      <c r="G81" s="20">
        <f>G80 + G77</f>
        <v>1772.4610695519682</v>
      </c>
      <c r="H81" s="20">
        <f>SUM(D81:G81)</f>
        <v>14639.566954877939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87</v>
      </c>
    </row>
    <row r="2" spans="1:14" ht="45.75" customHeight="1" x14ac:dyDescent="0.3">
      <c r="A2" s="1"/>
      <c r="B2" s="1" t="s">
        <v>88</v>
      </c>
      <c r="C2" s="85" t="s">
        <v>185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90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93</v>
      </c>
      <c r="D13" s="19">
        <v>358.08453315028999</v>
      </c>
      <c r="E13" s="19">
        <v>233.29560325483999</v>
      </c>
      <c r="F13" s="19">
        <v>0</v>
      </c>
      <c r="G13" s="19">
        <v>0</v>
      </c>
      <c r="H13" s="19">
        <v>591.38013640512997</v>
      </c>
      <c r="J13" s="5"/>
    </row>
    <row r="14" spans="1:14" ht="16.95" customHeight="1" x14ac:dyDescent="0.3">
      <c r="A14" s="6"/>
      <c r="B14" s="9"/>
      <c r="C14" s="9" t="s">
        <v>94</v>
      </c>
      <c r="D14" s="19">
        <v>358.08453315028999</v>
      </c>
      <c r="E14" s="19">
        <v>233.29560325483999</v>
      </c>
      <c r="F14" s="19">
        <v>0</v>
      </c>
      <c r="G14" s="19">
        <v>0</v>
      </c>
      <c r="H14" s="19">
        <v>591.38013640512997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87</v>
      </c>
    </row>
    <row r="2" spans="1:14" ht="45.75" customHeight="1" x14ac:dyDescent="0.3">
      <c r="A2" s="1"/>
      <c r="B2" s="1" t="s">
        <v>88</v>
      </c>
      <c r="C2" s="85" t="s">
        <v>186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90</v>
      </c>
      <c r="C7" s="29" t="s">
        <v>96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98</v>
      </c>
      <c r="D13" s="19">
        <v>0</v>
      </c>
      <c r="E13" s="19">
        <v>0</v>
      </c>
      <c r="F13" s="19">
        <v>0</v>
      </c>
      <c r="G13" s="19">
        <v>142.67975184120999</v>
      </c>
      <c r="H13" s="19">
        <v>142.67975184120999</v>
      </c>
      <c r="J13" s="5"/>
    </row>
    <row r="14" spans="1:14" ht="16.95" customHeight="1" x14ac:dyDescent="0.3">
      <c r="A14" s="6"/>
      <c r="B14" s="9"/>
      <c r="C14" s="9" t="s">
        <v>94</v>
      </c>
      <c r="D14" s="19">
        <v>0</v>
      </c>
      <c r="E14" s="19">
        <v>0</v>
      </c>
      <c r="F14" s="19">
        <v>0</v>
      </c>
      <c r="G14" s="19">
        <v>142.67975184120999</v>
      </c>
      <c r="H14" s="19">
        <v>142.67975184120999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87</v>
      </c>
    </row>
    <row r="2" spans="1:14" ht="45.75" customHeight="1" x14ac:dyDescent="0.3">
      <c r="A2" s="1"/>
      <c r="B2" s="1" t="s">
        <v>88</v>
      </c>
      <c r="C2" s="85" t="s">
        <v>187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90</v>
      </c>
      <c r="C7" s="29" t="s">
        <v>100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100</v>
      </c>
      <c r="D13" s="19">
        <v>0</v>
      </c>
      <c r="E13" s="19">
        <v>0</v>
      </c>
      <c r="F13" s="19">
        <v>0</v>
      </c>
      <c r="G13" s="19">
        <v>594.66607807819003</v>
      </c>
      <c r="H13" s="19">
        <v>594.66607807819003</v>
      </c>
      <c r="J13" s="5"/>
    </row>
    <row r="14" spans="1:14" ht="16.95" customHeight="1" x14ac:dyDescent="0.3">
      <c r="A14" s="6"/>
      <c r="B14" s="9"/>
      <c r="C14" s="9" t="s">
        <v>94</v>
      </c>
      <c r="D14" s="19">
        <v>0</v>
      </c>
      <c r="E14" s="19">
        <v>0</v>
      </c>
      <c r="F14" s="19">
        <v>0</v>
      </c>
      <c r="G14" s="19">
        <v>594.66607807819003</v>
      </c>
      <c r="H14" s="19">
        <v>594.66607807819003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87</v>
      </c>
    </row>
    <row r="2" spans="1:14" ht="45.75" customHeight="1" x14ac:dyDescent="0.3">
      <c r="A2" s="1"/>
      <c r="B2" s="1" t="s">
        <v>88</v>
      </c>
      <c r="C2" s="85" t="s">
        <v>188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90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103</v>
      </c>
      <c r="C13" s="25" t="s">
        <v>104</v>
      </c>
      <c r="D13" s="19">
        <v>71.25</v>
      </c>
      <c r="E13" s="19">
        <v>6.22</v>
      </c>
      <c r="F13" s="19">
        <v>0</v>
      </c>
      <c r="G13" s="19">
        <v>0</v>
      </c>
      <c r="H13" s="19">
        <v>77.47</v>
      </c>
      <c r="J13" s="5"/>
    </row>
    <row r="14" spans="1:14" ht="16.95" customHeight="1" x14ac:dyDescent="0.3">
      <c r="A14" s="6"/>
      <c r="B14" s="9"/>
      <c r="C14" s="9" t="s">
        <v>94</v>
      </c>
      <c r="D14" s="19">
        <v>71.25</v>
      </c>
      <c r="E14" s="19">
        <v>6.22</v>
      </c>
      <c r="F14" s="19">
        <v>0</v>
      </c>
      <c r="G14" s="19">
        <v>0</v>
      </c>
      <c r="H14" s="19">
        <v>77.47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87</v>
      </c>
    </row>
    <row r="2" spans="1:14" ht="45.75" customHeight="1" x14ac:dyDescent="0.3">
      <c r="A2" s="1"/>
      <c r="B2" s="1" t="s">
        <v>88</v>
      </c>
      <c r="C2" s="85" t="s">
        <v>189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90</v>
      </c>
      <c r="C7" s="29" t="s">
        <v>85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85</v>
      </c>
      <c r="D13" s="19">
        <v>0</v>
      </c>
      <c r="E13" s="19">
        <v>0</v>
      </c>
      <c r="F13" s="19">
        <v>0</v>
      </c>
      <c r="G13" s="19">
        <v>8.8949999999999996</v>
      </c>
      <c r="H13" s="19">
        <v>8.8949999999999996</v>
      </c>
      <c r="J13" s="5"/>
    </row>
    <row r="14" spans="1:14" ht="16.95" customHeight="1" x14ac:dyDescent="0.3">
      <c r="A14" s="6"/>
      <c r="B14" s="9"/>
      <c r="C14" s="9" t="s">
        <v>94</v>
      </c>
      <c r="D14" s="19">
        <v>0</v>
      </c>
      <c r="E14" s="19">
        <v>0</v>
      </c>
      <c r="F14" s="19">
        <v>0</v>
      </c>
      <c r="G14" s="19">
        <v>8.8949999999999996</v>
      </c>
      <c r="H14" s="19">
        <v>8.8949999999999996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87</v>
      </c>
    </row>
    <row r="2" spans="1:14" ht="45.75" customHeight="1" x14ac:dyDescent="0.3">
      <c r="A2" s="1"/>
      <c r="B2" s="1" t="s">
        <v>88</v>
      </c>
      <c r="C2" s="85" t="s">
        <v>190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90</v>
      </c>
      <c r="C7" s="29" t="s">
        <v>107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108</v>
      </c>
      <c r="C13" s="25" t="s">
        <v>109</v>
      </c>
      <c r="D13" s="19">
        <v>136.02833387206999</v>
      </c>
      <c r="E13" s="19">
        <v>58.886362518638002</v>
      </c>
      <c r="F13" s="19">
        <v>3033.3586556209998</v>
      </c>
      <c r="G13" s="19">
        <v>0</v>
      </c>
      <c r="H13" s="19">
        <v>3228.2733520116999</v>
      </c>
      <c r="J13" s="5"/>
    </row>
    <row r="14" spans="1:14" ht="16.95" customHeight="1" x14ac:dyDescent="0.3">
      <c r="A14" s="6"/>
      <c r="B14" s="9"/>
      <c r="C14" s="9" t="s">
        <v>94</v>
      </c>
      <c r="D14" s="19">
        <v>136.02833387206999</v>
      </c>
      <c r="E14" s="19">
        <v>58.886362518638002</v>
      </c>
      <c r="F14" s="19">
        <v>3033.3586556209998</v>
      </c>
      <c r="G14" s="19">
        <v>0</v>
      </c>
      <c r="H14" s="19">
        <v>3228.2733520116999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87</v>
      </c>
    </row>
    <row r="2" spans="1:14" ht="45.75" customHeight="1" x14ac:dyDescent="0.3">
      <c r="A2" s="1"/>
      <c r="B2" s="1" t="s">
        <v>88</v>
      </c>
      <c r="C2" s="85" t="s">
        <v>191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90</v>
      </c>
      <c r="C7" s="29" t="s">
        <v>107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111</v>
      </c>
      <c r="C13" s="25" t="s">
        <v>112</v>
      </c>
      <c r="D13" s="19">
        <v>0</v>
      </c>
      <c r="E13" s="19">
        <v>0</v>
      </c>
      <c r="F13" s="19">
        <v>0</v>
      </c>
      <c r="G13" s="19">
        <v>136.76023113349001</v>
      </c>
      <c r="H13" s="19">
        <v>136.76023113349001</v>
      </c>
      <c r="J13" s="5"/>
    </row>
    <row r="14" spans="1:14" ht="16.95" customHeight="1" x14ac:dyDescent="0.3">
      <c r="A14" s="6"/>
      <c r="B14" s="9"/>
      <c r="C14" s="9" t="s">
        <v>94</v>
      </c>
      <c r="D14" s="19">
        <v>0</v>
      </c>
      <c r="E14" s="19">
        <v>0</v>
      </c>
      <c r="F14" s="19">
        <v>0</v>
      </c>
      <c r="G14" s="19">
        <v>136.76023113349001</v>
      </c>
      <c r="H14" s="19">
        <v>136.76023113349001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Сводка затрат</vt:lpstr>
      <vt:lpstr>ССР</vt:lpstr>
      <vt:lpstr>ОСР 537 02-01</vt:lpstr>
      <vt:lpstr>ОСР 537 09-01</vt:lpstr>
      <vt:lpstr>ОСР 537 12-01</vt:lpstr>
      <vt:lpstr>ОСР 525-02-01</vt:lpstr>
      <vt:lpstr>ОСР 525-12-01</vt:lpstr>
      <vt:lpstr>ОСР 322-02-01</vt:lpstr>
      <vt:lpstr>ОСР 322-09-01</vt:lpstr>
      <vt:lpstr>ОСР 322-12-01</vt:lpstr>
      <vt:lpstr>ОСР 518-02-01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2025-11-18T13:08:40Z</dcterms:modified>
</cp:coreProperties>
</file>